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C0267BA-7CC9-4039-AF98-B2A0FA964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categories">#REF!</definedName>
    <definedName name="category">#REF!</definedName>
    <definedName name="cls">#REF!</definedName>
    <definedName name="dls">#REF!</definedName>
    <definedName name="productcategory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3" i="5" l="1"/>
  <c r="BC12" i="5"/>
  <c r="BC11" i="5"/>
  <c r="BC10" i="5"/>
  <c r="BC9" i="5"/>
  <c r="BC8" i="5"/>
  <c r="BC7" i="5"/>
  <c r="BC6" i="5"/>
  <c r="BC5" i="5"/>
  <c r="BC4" i="5"/>
  <c r="BC3" i="5"/>
  <c r="BC2" i="5"/>
  <c r="BF4" i="5" l="1"/>
  <c r="AZ4" i="5"/>
  <c r="AV4" i="5"/>
  <c r="AS4" i="5"/>
  <c r="AP4" i="5"/>
  <c r="AN4" i="5"/>
  <c r="AL4" i="5"/>
  <c r="AI4" i="5"/>
  <c r="AC4" i="5"/>
  <c r="AD4" i="5" s="1"/>
  <c r="AF4" i="5" s="1"/>
  <c r="T4" i="5"/>
  <c r="AC2" i="5"/>
  <c r="AD2" i="5" s="1"/>
  <c r="AF2" i="5" s="1"/>
  <c r="BF3" i="5"/>
  <c r="AI3" i="5"/>
  <c r="AZ3" i="5"/>
  <c r="AV3" i="5"/>
  <c r="AS3" i="5"/>
  <c r="AP3" i="5"/>
  <c r="AN3" i="5"/>
  <c r="AL3" i="5"/>
  <c r="AC3" i="5"/>
  <c r="AD3" i="5" s="1"/>
  <c r="AF3" i="5" s="1"/>
  <c r="T3" i="5"/>
  <c r="BF2" i="5"/>
  <c r="AZ2" i="5"/>
  <c r="AV2" i="5"/>
  <c r="AS2" i="5"/>
  <c r="AP2" i="5"/>
  <c r="AN2" i="5"/>
  <c r="AL2" i="5"/>
  <c r="T2" i="5"/>
  <c r="AW2" i="5" l="1"/>
  <c r="AW4" i="5"/>
  <c r="AJ4" i="5"/>
  <c r="AI2" i="5"/>
  <c r="AJ2" i="5" s="1"/>
  <c r="AX2" i="5" s="1"/>
  <c r="AY2" i="5" s="1"/>
  <c r="BE2" i="5" s="1"/>
  <c r="AW3" i="5"/>
  <c r="AJ3" i="5"/>
  <c r="AX3" i="5" l="1"/>
  <c r="AY3" i="5" s="1"/>
  <c r="BE3" i="5" s="1"/>
  <c r="AX4" i="5"/>
  <c r="AY4" i="5" s="1"/>
  <c r="BE4" i="5" s="1"/>
  <c r="BF13" i="5"/>
  <c r="AZ13" i="5"/>
  <c r="AV13" i="5"/>
  <c r="AS13" i="5"/>
  <c r="AP13" i="5"/>
  <c r="AN13" i="5"/>
  <c r="AL13" i="5"/>
  <c r="AI13" i="5"/>
  <c r="AC13" i="5"/>
  <c r="AD13" i="5" s="1"/>
  <c r="AF13" i="5" s="1"/>
  <c r="T13" i="5"/>
  <c r="BF12" i="5"/>
  <c r="AZ12" i="5"/>
  <c r="AV12" i="5"/>
  <c r="AS12" i="5"/>
  <c r="AP12" i="5"/>
  <c r="AN12" i="5"/>
  <c r="AL12" i="5"/>
  <c r="AI12" i="5"/>
  <c r="AD12" i="5"/>
  <c r="AF12" i="5" s="1"/>
  <c r="AC12" i="5"/>
  <c r="T12" i="5"/>
  <c r="BF11" i="5"/>
  <c r="AZ11" i="5"/>
  <c r="AV11" i="5"/>
  <c r="AS11" i="5"/>
  <c r="AP11" i="5"/>
  <c r="AN11" i="5"/>
  <c r="AL11" i="5"/>
  <c r="AI11" i="5"/>
  <c r="AC11" i="5"/>
  <c r="AD11" i="5" s="1"/>
  <c r="AF11" i="5" s="1"/>
  <c r="T11" i="5"/>
  <c r="BF10" i="5"/>
  <c r="AZ10" i="5"/>
  <c r="AV10" i="5"/>
  <c r="AS10" i="5"/>
  <c r="AP10" i="5"/>
  <c r="AN10" i="5"/>
  <c r="AL10" i="5"/>
  <c r="AI10" i="5"/>
  <c r="AC10" i="5"/>
  <c r="AD10" i="5" s="1"/>
  <c r="AF10" i="5" s="1"/>
  <c r="T10" i="5"/>
  <c r="BF9" i="5"/>
  <c r="AZ9" i="5"/>
  <c r="AV9" i="5"/>
  <c r="AS9" i="5"/>
  <c r="AP9" i="5"/>
  <c r="AN9" i="5"/>
  <c r="AL9" i="5"/>
  <c r="AI9" i="5"/>
  <c r="AC9" i="5"/>
  <c r="AD9" i="5" s="1"/>
  <c r="AF9" i="5" s="1"/>
  <c r="T9" i="5"/>
  <c r="BF8" i="5"/>
  <c r="AZ8" i="5"/>
  <c r="AV8" i="5"/>
  <c r="AS8" i="5"/>
  <c r="AP8" i="5"/>
  <c r="AN8" i="5"/>
  <c r="AL8" i="5"/>
  <c r="AI8" i="5"/>
  <c r="AC8" i="5"/>
  <c r="AD8" i="5" s="1"/>
  <c r="AF8" i="5" s="1"/>
  <c r="T8" i="5"/>
  <c r="BF7" i="5"/>
  <c r="AZ7" i="5"/>
  <c r="AV7" i="5"/>
  <c r="AS7" i="5"/>
  <c r="AP7" i="5"/>
  <c r="AN7" i="5"/>
  <c r="AL7" i="5"/>
  <c r="AI7" i="5"/>
  <c r="AC7" i="5"/>
  <c r="AD7" i="5" s="1"/>
  <c r="AF7" i="5" s="1"/>
  <c r="T7" i="5"/>
  <c r="BF6" i="5"/>
  <c r="AZ6" i="5"/>
  <c r="AV6" i="5"/>
  <c r="AS6" i="5"/>
  <c r="AP6" i="5"/>
  <c r="AN6" i="5"/>
  <c r="AL6" i="5"/>
  <c r="AI6" i="5"/>
  <c r="AC6" i="5"/>
  <c r="AD6" i="5" s="1"/>
  <c r="AF6" i="5" s="1"/>
  <c r="T6" i="5"/>
  <c r="BF5" i="5"/>
  <c r="AZ5" i="5"/>
  <c r="AV5" i="5"/>
  <c r="AS5" i="5"/>
  <c r="AP5" i="5"/>
  <c r="AN5" i="5"/>
  <c r="AL5" i="5"/>
  <c r="AI5" i="5"/>
  <c r="AC5" i="5"/>
  <c r="AD5" i="5" s="1"/>
  <c r="AF5" i="5" s="1"/>
  <c r="T5" i="5"/>
  <c r="AJ13" i="5" l="1"/>
  <c r="AJ8" i="5"/>
  <c r="AJ5" i="5"/>
  <c r="AJ9" i="5"/>
  <c r="AJ7" i="5"/>
  <c r="AW11" i="5"/>
  <c r="AJ10" i="5"/>
  <c r="AW13" i="5"/>
  <c r="AX13" i="5" s="1"/>
  <c r="AY13" i="5" s="1"/>
  <c r="BE13" i="5" s="1"/>
  <c r="AW9" i="5"/>
  <c r="AJ12" i="5"/>
  <c r="AW7" i="5"/>
  <c r="AW12" i="5"/>
  <c r="AW5" i="5"/>
  <c r="AJ6" i="5"/>
  <c r="AJ11" i="5"/>
  <c r="AW10" i="5"/>
  <c r="AW8" i="5"/>
  <c r="AW6" i="5"/>
  <c r="AX9" i="5" l="1"/>
  <c r="AY9" i="5" s="1"/>
  <c r="BE9" i="5" s="1"/>
  <c r="AX5" i="5"/>
  <c r="AY5" i="5" s="1"/>
  <c r="BE5" i="5" s="1"/>
  <c r="AX8" i="5"/>
  <c r="AY8" i="5" s="1"/>
  <c r="BE8" i="5" s="1"/>
  <c r="AX7" i="5"/>
  <c r="AY7" i="5" s="1"/>
  <c r="BE7" i="5" s="1"/>
  <c r="AX11" i="5"/>
  <c r="AY11" i="5" s="1"/>
  <c r="BE11" i="5" s="1"/>
  <c r="AX12" i="5"/>
  <c r="AY12" i="5" s="1"/>
  <c r="BE12" i="5" s="1"/>
  <c r="AX10" i="5"/>
  <c r="AY10" i="5" s="1"/>
  <c r="BE10" i="5" s="1"/>
  <c r="AX6" i="5"/>
  <c r="AY6" i="5" s="1"/>
  <c r="BE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<sst xmlns="http://schemas.openxmlformats.org/spreadsheetml/2006/main" count="238" uniqueCount="132">
  <si>
    <t>Brand</t>
  </si>
  <si>
    <t>Package Type</t>
  </si>
  <si>
    <t>Licensor</t>
  </si>
  <si>
    <t>Normal</t>
  </si>
  <si>
    <t xml:space="preserve">Cremieux  </t>
  </si>
  <si>
    <t>DUVET&amp;DUVET SET</t>
  </si>
  <si>
    <t>BED SKIRT&amp;SHAM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</si>
  <si>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</si>
  <si>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</si>
  <si>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</si>
  <si>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</si>
  <si>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</si>
  <si>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</si>
  <si>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</si>
  <si>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</si>
  <si>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</si>
  <si>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</si>
  <si>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</si>
  <si>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</si>
  <si>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</si>
  <si>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</si>
  <si>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</si>
  <si>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</si>
  <si>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</si>
  <si>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</si>
  <si>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</si>
  <si>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</si>
  <si>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</si>
  <si>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</si>
  <si>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</si>
  <si>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</si>
  <si>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</si>
  <si>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</si>
  <si>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</si>
  <si>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</si>
  <si>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</si>
  <si>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</si>
  <si>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</si>
  <si>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</si>
  <si>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</si>
  <si>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</si>
  <si>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</si>
  <si>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</si>
  <si>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</si>
  <si>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</si>
  <si>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</si>
  <si>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</si>
  <si>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</si>
  <si>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</si>
  <si>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</si>
  <si>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</si>
  <si>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</si>
  <si>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</si>
  <si>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</si>
  <si>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</si>
  <si>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</si>
  <si>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</si>
  <si>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</si>
  <si>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</si>
  <si>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</si>
  <si>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</si>
  <si>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</si>
  <si>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</si>
  <si>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</si>
  <si>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</si>
  <si>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Photo Support</t>
    <phoneticPr fontId="10" type="noConversion"/>
  </si>
  <si>
    <t>Duvet</t>
  </si>
  <si>
    <t>Bed Skirt</t>
  </si>
  <si>
    <t>9404.40.1000</t>
  </si>
  <si>
    <t>6302.31.9050</t>
  </si>
  <si>
    <t>6304.92.0000</t>
  </si>
  <si>
    <t>6303.91.0020</t>
  </si>
  <si>
    <t>9404.90.1000</t>
  </si>
  <si>
    <t>Khaki</t>
    <phoneticPr fontId="10" type="noConversion"/>
  </si>
  <si>
    <t xml:space="preserve">Comforter  </t>
    <phoneticPr fontId="10" type="noConversion"/>
  </si>
  <si>
    <t>Duvet</t>
    <phoneticPr fontId="10" type="noConversion"/>
  </si>
  <si>
    <t>Std Sham</t>
    <phoneticPr fontId="10" type="noConversion"/>
  </si>
  <si>
    <t>Euro Sham</t>
    <phoneticPr fontId="10" type="noConversion"/>
  </si>
  <si>
    <t>King Sham</t>
    <phoneticPr fontId="10" type="noConversion"/>
  </si>
  <si>
    <t>20" Square Pillow</t>
    <phoneticPr fontId="10" type="noConversion"/>
  </si>
  <si>
    <t>Bed Skirt</t>
    <phoneticPr fontId="10" type="noConversion"/>
  </si>
  <si>
    <t xml:space="preserve">Face: 100% cotton denim look twill                           Back: 180TC 100% cotton solid                                    Filling: 200gram polyester       </t>
    <phoneticPr fontId="10" type="noConversion"/>
  </si>
  <si>
    <t xml:space="preserve">Face: 100% cotton denim                           Back: 180TC 100% cotton solid      </t>
    <phoneticPr fontId="10" type="noConversion"/>
  </si>
  <si>
    <t xml:space="preserve">Face: 100% cotton denim                           Back: 180TC 100% cotton solid     </t>
    <phoneticPr fontId="10" type="noConversion"/>
  </si>
  <si>
    <t>Drop: 100% cotton denim,  Platform: 52% polyester 48% cotton</t>
    <phoneticPr fontId="10" type="noConversion"/>
  </si>
  <si>
    <t xml:space="preserve">Cover: 100% cotton ,  Filling: 100% polyester </t>
    <phoneticPr fontId="10" type="noConversion"/>
  </si>
  <si>
    <t>C-KHA-TCMF</t>
  </si>
  <si>
    <t>C-KHA-FQCMF</t>
  </si>
  <si>
    <t>C-KHA-KCMF</t>
  </si>
  <si>
    <t>C-KHA-FQDUV</t>
  </si>
  <si>
    <t>C-KHA-KDUV</t>
  </si>
  <si>
    <t>C-KHA-SSH</t>
  </si>
  <si>
    <t>C-KHA-KSH</t>
  </si>
  <si>
    <t>C-KHA-ESH</t>
  </si>
  <si>
    <t>C-KHA-TBSKT</t>
  </si>
  <si>
    <t>C-KHA-QBSKT</t>
  </si>
  <si>
    <t>C-KHA-KBSKT</t>
  </si>
  <si>
    <t>C-KHA-SQPIL</t>
  </si>
  <si>
    <t>9404.40.1000</t>
    <phoneticPr fontId="10" type="noConversion"/>
  </si>
  <si>
    <t xml:space="preserve">Khaki Comforter  </t>
  </si>
  <si>
    <t>Khaki Duvet</t>
  </si>
  <si>
    <t>Khaki Std Sham</t>
  </si>
  <si>
    <t>Khaki King Sham</t>
  </si>
  <si>
    <t>Khaki Euro Sham</t>
  </si>
  <si>
    <t>Khaki Bed Skirt</t>
  </si>
  <si>
    <t>Khaki 20" Square Pillow</t>
  </si>
  <si>
    <t>N/A</t>
  </si>
  <si>
    <t xml:space="preserve">100% cotton denim look twill </t>
  </si>
  <si>
    <t>STA: 20x26"</t>
  </si>
  <si>
    <t>K:20x36"</t>
  </si>
  <si>
    <t>EUR: 26x26"+0.5"</t>
  </si>
  <si>
    <t>T: 39x75+16”</t>
  </si>
  <si>
    <t>T: 68x92"</t>
  </si>
  <si>
    <t>F/Q: 96 x 96"</t>
  </si>
  <si>
    <t>K: 114 x 96"</t>
  </si>
  <si>
    <t>F/Q: 92 x 96"</t>
  </si>
  <si>
    <t>K: 110 x 96"</t>
  </si>
  <si>
    <t>Q:60x80+18"</t>
  </si>
  <si>
    <t>K:78x80+18"</t>
  </si>
  <si>
    <t>PIL:20x20+0.5"</t>
  </si>
  <si>
    <t>DL10-1254</t>
  </si>
  <si>
    <t>DL10-1255</t>
  </si>
  <si>
    <t>DL10-1256</t>
  </si>
  <si>
    <t>DL12-1257</t>
  </si>
  <si>
    <t>DL12-1258</t>
  </si>
  <si>
    <t>DL11-1259</t>
  </si>
  <si>
    <t>DL11-1260</t>
  </si>
  <si>
    <t>DL11-1261</t>
  </si>
  <si>
    <t>DL11-1262</t>
  </si>
  <si>
    <t>DL11-1263</t>
  </si>
  <si>
    <t>DL11-1264</t>
  </si>
  <si>
    <t>DL30-1265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</si>
</sst>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%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name val="等线"/>
      <family val="2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6" fillId="0" borderId="0"/>
    <xf numFmtId="0" fontId="6" fillId="0" borderId="0"/>
    <xf numFmtId="0" fontId="6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176" fontId="11" fillId="0" borderId="0" applyFont="0" applyFill="0" applyBorder="0" applyAlignment="0" applyProtection="0"/>
    <xf numFmtId="0" fontId="6" fillId="0" borderId="0"/>
    <xf numFmtId="176" fontId="6" fillId="0" borderId="0" applyFont="0" applyFill="0" applyBorder="0" applyAlignment="0" applyProtection="0"/>
    <xf numFmtId="0" fontId="3" fillId="0" borderId="0"/>
    <xf numFmtId="0" fontId="13" fillId="0" borderId="0"/>
    <xf numFmtId="0" fontId="6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0" borderId="0"/>
    <xf numFmtId="0" fontId="13" fillId="0" borderId="0"/>
    <xf numFmtId="176" fontId="3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14" fillId="0" borderId="0"/>
    <xf numFmtId="176" fontId="2" fillId="0" borderId="0" applyFont="0" applyFill="0" applyBorder="0" applyAlignment="0" applyProtection="0"/>
    <xf numFmtId="0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177" fontId="9" fillId="4" borderId="1" xfId="1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9" fillId="5" borderId="1" xfId="1" applyNumberFormat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177" fontId="4" fillId="3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4" fillId="5" borderId="1" xfId="6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4" fillId="0" borderId="1" xfId="0" applyNumberFormat="1" applyFont="1" applyBorder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9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5" fillId="0" borderId="0" xfId="6" applyAlignment="1">
      <alignment wrapText="1"/>
    </xf>
    <xf numFmtId="0" fontId="5" fillId="0" borderId="1" xfId="0" applyFont="1" applyBorder="1" applyAlignment="1">
      <alignment wrapText="1"/>
    </xf>
    <xf numFmtId="0" fontId="15" fillId="0" borderId="1" xfId="27" applyFont="1" applyBorder="1" applyAlignment="1">
      <alignment horizontal="center"/>
    </xf>
    <xf numFmtId="0" fontId="12" fillId="0" borderId="1" xfId="27" applyFont="1" applyBorder="1" applyAlignment="1">
      <alignment horizontal="left"/>
    </xf>
    <xf numFmtId="176" fontId="15" fillId="0" borderId="1" xfId="8" applyFont="1" applyFill="1" applyBorder="1" applyAlignment="1">
      <alignment horizontal="center"/>
    </xf>
    <xf numFmtId="10" fontId="15" fillId="0" borderId="1" xfId="27" applyNumberFormat="1" applyFont="1" applyBorder="1" applyAlignment="1">
      <alignment horizontal="center"/>
    </xf>
    <xf numFmtId="176" fontId="15" fillId="0" borderId="1" xfId="8" applyFont="1" applyFill="1" applyBorder="1"/>
    <xf numFmtId="0" fontId="6" fillId="9" borderId="1" xfId="21" applyFill="1" applyBorder="1" applyAlignment="1">
      <alignment horizontal="center" wrapText="1"/>
    </xf>
    <xf numFmtId="0" fontId="6" fillId="0" borderId="1" xfId="21" applyBorder="1" applyAlignment="1">
      <alignment horizontal="center" wrapText="1"/>
    </xf>
    <xf numFmtId="0" fontId="6" fillId="9" borderId="1" xfId="13" applyFill="1" applyBorder="1" applyAlignment="1">
      <alignment horizontal="center" wrapText="1"/>
    </xf>
    <xf numFmtId="0" fontId="6" fillId="0" borderId="1" xfId="13" applyBorder="1" applyAlignment="1">
      <alignment horizontal="center" wrapText="1"/>
    </xf>
    <xf numFmtId="3" fontId="6" fillId="9" borderId="1" xfId="13" applyNumberFormat="1" applyFill="1" applyBorder="1" applyAlignment="1">
      <alignment horizontal="center" wrapText="1"/>
    </xf>
    <xf numFmtId="0" fontId="6" fillId="9" borderId="1" xfId="13" applyFill="1" applyBorder="1" applyAlignment="1">
      <alignment horizontal="center"/>
    </xf>
    <xf numFmtId="0" fontId="6" fillId="0" borderId="1" xfId="13" applyBorder="1" applyAlignment="1">
      <alignment horizontal="center"/>
    </xf>
    <xf numFmtId="177" fontId="6" fillId="9" borderId="1" xfId="25" applyNumberFormat="1" applyFont="1" applyFill="1" applyBorder="1" applyAlignment="1">
      <alignment horizontal="center"/>
    </xf>
    <xf numFmtId="177" fontId="6" fillId="0" borderId="1" xfId="25" applyNumberFormat="1" applyFont="1" applyFill="1" applyBorder="1" applyAlignment="1">
      <alignment horizontal="center"/>
    </xf>
    <xf numFmtId="181" fontId="6" fillId="9" borderId="1" xfId="13" applyNumberFormat="1" applyFill="1" applyBorder="1"/>
    <xf numFmtId="181" fontId="6" fillId="0" borderId="1" xfId="13" applyNumberFormat="1" applyBorder="1"/>
  </cellXfs>
  <cellStyles count="28">
    <cellStyle name="_ET_STYLE_NoName_00_" xfId="16" xr:uid="{DB3DC819-86BC-4A8B-A3D5-A6AD9A45A5BE}"/>
    <cellStyle name="_quotation-Mercury  3.22.2011 (for BBB)" xfId="20" xr:uid="{B9366819-BD2A-4CFF-A0A7-4F099BF7BBC1}"/>
    <cellStyle name="Currency 2" xfId="4" xr:uid="{A48D031E-B8CD-43B1-86F7-B68827965248}"/>
    <cellStyle name="Currency 2 2" xfId="10" xr:uid="{ACCFEF33-8155-4CBA-A9F0-E6F12B75C16A}"/>
    <cellStyle name="Currency 3" xfId="14" xr:uid="{304A5A0F-DBDC-4C6D-AA24-5BFD63EDA227}"/>
    <cellStyle name="Currency 3 2" xfId="25" xr:uid="{1B29FC1F-8D5F-4EF2-B4A5-4C9A112BC562}"/>
    <cellStyle name="Currency_Sheet1 2 2" xfId="24" xr:uid="{145985AF-3AEB-4A60-844D-2231602CB4C9}"/>
    <cellStyle name="Normal 2" xfId="6" xr:uid="{09A1825B-187A-42C5-999A-C45FA4DADBED}"/>
    <cellStyle name="Normal 2 18 2" xfId="1" xr:uid="{1BA08453-9F65-454B-A4A0-7177E70831F2}"/>
    <cellStyle name="Normal 2 2" xfId="11" xr:uid="{98D152DD-84AE-410C-8AFE-4EF46138E45D}"/>
    <cellStyle name="Normal 4" xfId="9" xr:uid="{0A04B277-F2D6-4ABF-A6AD-D2C02563BE09}"/>
    <cellStyle name="Normal 4 2" xfId="12" xr:uid="{B7AC4630-F0C7-4FDF-A57B-A2F4121EB123}"/>
    <cellStyle name="Normal_Copy of Request For Quote -- updated by VV on 043008 FINAL FINAL (4) 2 2" xfId="17" xr:uid="{0C7594F4-454B-4016-8E80-E9EF9F396F73}"/>
    <cellStyle name="Normal_Sheet1 2" xfId="21" xr:uid="{B0BB6E39-43CF-4E81-B242-CCCFAD61E847}"/>
    <cellStyle name="Percent 2" xfId="5" xr:uid="{55F1ADEC-5EEC-4DC4-A0F8-0707E953E32C}"/>
    <cellStyle name="Percent 2 2" xfId="15" xr:uid="{47C7EFEB-5AA9-46E4-8678-307EE9582385}"/>
    <cellStyle name="Style 1" xfId="3" xr:uid="{F4609D05-B161-47A5-8040-F8D4BA086F06}"/>
    <cellStyle name="百分比 2" xfId="26" xr:uid="{D965CD10-DDE8-426A-9695-DA44CF3A930F}"/>
    <cellStyle name="常规" xfId="0" builtinId="0"/>
    <cellStyle name="常规 2" xfId="7" xr:uid="{D3E83912-73C7-46DA-93F9-AB7811CDA7D0}"/>
    <cellStyle name="常规 2 2" xfId="19" xr:uid="{41C392E7-3F38-44B7-AB9A-8A05917AD20F}"/>
    <cellStyle name="常规 3" xfId="22" xr:uid="{45BE5BA5-2091-4DD4-905E-A533A276111E}"/>
    <cellStyle name="常规 4" xfId="27" xr:uid="{3CFA932A-71EF-4734-9EB8-21478E1FD635}"/>
    <cellStyle name="常规_- quote sheet" xfId="13" xr:uid="{E8D1376E-CDE4-47C9-9BE6-7DC1630946C8}"/>
    <cellStyle name="货币 2" xfId="8" xr:uid="{CB5E73F1-F0CE-4123-B45F-978ED09313A8}"/>
    <cellStyle name="货币 3" xfId="18" xr:uid="{C749BD24-A454-4DAB-95FA-DA8A225DCAFA}"/>
    <cellStyle name="货币 4" xfId="23" xr:uid="{0AECB04E-7E68-44FA-9F65-303124EC540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13"/>
  <sheetViews>
    <sheetView tabSelected="1" workbookViewId="0">
      <selection activeCell="O2" sqref="O2"/>
    </sheetView>
  </sheetViews>
  <sheetFormatPr defaultColWidth="9.140625" defaultRowHeight="15"/>
  <cols>
    <col min="1" max="1" width="10.140625" style="3" customWidth="1"/>
    <col min="2" max="2" width="7.140625" style="2" customWidth="1"/>
    <col min="3" max="3" width="8.42578125" style="2" customWidth="1"/>
    <col min="4" max="4" width="11.140625" style="2" customWidth="1"/>
    <col min="5" max="5" width="9.140625" style="2" customWidth="1"/>
    <col min="6" max="6" width="10.28515625" style="2" customWidth="1"/>
    <col min="7" max="7" width="10.5703125" style="2" customWidth="1"/>
    <col min="8" max="8" width="15.5703125" style="2" customWidth="1"/>
    <col min="9" max="9" width="16.42578125" style="2" customWidth="1"/>
    <col min="10" max="10" width="18.5703125" style="2" customWidth="1"/>
    <col min="11" max="11" width="15.85546875" style="50" customWidth="1"/>
    <col min="12" max="12" width="15.28515625" style="2" customWidth="1"/>
    <col min="13" max="13" width="10.85546875" style="2" customWidth="1"/>
    <col min="14" max="14" width="14.140625" style="2" customWidth="1"/>
    <col min="15" max="15" width="6.8554687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4" customWidth="1"/>
    <col min="25" max="25" width="8.7109375" style="44" customWidth="1"/>
    <col min="26" max="26" width="7.140625" style="44" customWidth="1"/>
    <col min="27" max="27" width="9" style="5" customWidth="1"/>
    <col min="28" max="28" width="6.28515625" style="7" customWidth="1"/>
    <col min="29" max="29" width="10" style="47" customWidth="1"/>
    <col min="30" max="30" width="9.85546875" style="7" customWidth="1"/>
    <col min="31" max="31" width="7.85546875" style="2" customWidth="1"/>
    <col min="32" max="32" width="8.85546875" style="6" customWidth="1"/>
    <col min="33" max="33" width="14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8" customWidth="1"/>
    <col min="53" max="53" width="12.140625" style="6" customWidth="1"/>
    <col min="54" max="54" width="9.140625" style="2" customWidth="1"/>
    <col min="55" max="56" width="9.140625" style="2"/>
    <col min="57" max="58" width="11.28515625" style="6" customWidth="1"/>
    <col min="59" max="16384" width="9.140625" style="2"/>
  </cols>
  <sheetData>
    <row r="1" spans="1:58" ht="68.099999999999994" customHeight="1">
      <c r="A1" s="10" t="s">
        <v>8</v>
      </c>
      <c r="B1" s="10" t="s">
        <v>9</v>
      </c>
      <c r="C1" s="42" t="s">
        <v>10</v>
      </c>
      <c r="D1" s="43" t="s">
        <v>0</v>
      </c>
      <c r="E1" s="43" t="s">
        <v>2</v>
      </c>
      <c r="F1" s="12" t="s">
        <v>59</v>
      </c>
      <c r="G1" s="42" t="s">
        <v>11</v>
      </c>
      <c r="H1" s="11" t="s">
        <v>12</v>
      </c>
      <c r="I1" s="41" t="s">
        <v>61</v>
      </c>
      <c r="J1" s="11" t="s">
        <v>13</v>
      </c>
      <c r="K1" s="41" t="s">
        <v>64</v>
      </c>
      <c r="L1" s="11" t="s">
        <v>14</v>
      </c>
      <c r="M1" s="11" t="s">
        <v>15</v>
      </c>
      <c r="N1" s="42" t="s">
        <v>16</v>
      </c>
      <c r="O1" s="42" t="s">
        <v>17</v>
      </c>
      <c r="P1" s="42" t="s">
        <v>18</v>
      </c>
      <c r="Q1" s="41" t="s">
        <v>62</v>
      </c>
      <c r="R1" s="13" t="s">
        <v>19</v>
      </c>
      <c r="S1" s="14" t="s">
        <v>20</v>
      </c>
      <c r="T1" s="15" t="s">
        <v>21</v>
      </c>
      <c r="U1" s="16" t="s">
        <v>22</v>
      </c>
      <c r="V1" s="17" t="s">
        <v>23</v>
      </c>
      <c r="W1" s="18" t="s">
        <v>1</v>
      </c>
      <c r="X1" s="45" t="s">
        <v>24</v>
      </c>
      <c r="Y1" s="45" t="s">
        <v>25</v>
      </c>
      <c r="Z1" s="45" t="s">
        <v>26</v>
      </c>
      <c r="AA1" s="19" t="s">
        <v>27</v>
      </c>
      <c r="AB1" s="20" t="s">
        <v>28</v>
      </c>
      <c r="AC1" s="48" t="s">
        <v>29</v>
      </c>
      <c r="AD1" s="21" t="s">
        <v>30</v>
      </c>
      <c r="AE1" s="10" t="s">
        <v>31</v>
      </c>
      <c r="AF1" s="22" t="s">
        <v>32</v>
      </c>
      <c r="AG1" s="10" t="s">
        <v>33</v>
      </c>
      <c r="AH1" s="23" t="s">
        <v>34</v>
      </c>
      <c r="AI1" s="24" t="s">
        <v>35</v>
      </c>
      <c r="AJ1" s="22" t="s">
        <v>36</v>
      </c>
      <c r="AK1" s="23" t="s">
        <v>37</v>
      </c>
      <c r="AL1" s="22" t="s">
        <v>38</v>
      </c>
      <c r="AM1" s="23" t="s">
        <v>39</v>
      </c>
      <c r="AN1" s="22" t="s">
        <v>40</v>
      </c>
      <c r="AO1" s="23" t="s">
        <v>41</v>
      </c>
      <c r="AP1" s="22" t="s">
        <v>42</v>
      </c>
      <c r="AQ1" s="18" t="s">
        <v>43</v>
      </c>
      <c r="AR1" s="23" t="s">
        <v>44</v>
      </c>
      <c r="AS1" s="22" t="s">
        <v>45</v>
      </c>
      <c r="AT1" s="25" t="s">
        <v>46</v>
      </c>
      <c r="AU1" s="46" t="s">
        <v>47</v>
      </c>
      <c r="AV1" s="22" t="s">
        <v>48</v>
      </c>
      <c r="AW1" s="22" t="s">
        <v>49</v>
      </c>
      <c r="AX1" s="26" t="s">
        <v>50</v>
      </c>
      <c r="AY1" s="27" t="s">
        <v>51</v>
      </c>
      <c r="AZ1" s="26" t="s">
        <v>52</v>
      </c>
      <c r="BA1" s="28" t="s">
        <v>53</v>
      </c>
      <c r="BB1" s="29" t="s">
        <v>54</v>
      </c>
      <c r="BC1" s="29" t="s">
        <v>55</v>
      </c>
      <c r="BD1" s="10" t="s">
        <v>56</v>
      </c>
      <c r="BE1" s="30" t="s">
        <v>57</v>
      </c>
      <c r="BF1" s="30" t="s">
        <v>58</v>
      </c>
    </row>
    <row r="2" spans="1:58" ht="90">
      <c r="A2" s="31">
        <v>1</v>
      </c>
      <c r="B2" s="1" t="e" vm="1">
        <v>#VALUE!</v>
      </c>
      <c r="C2" s="1"/>
      <c r="D2" s="1" t="s">
        <v>4</v>
      </c>
      <c r="E2" s="1"/>
      <c r="F2" s="1" t="s">
        <v>63</v>
      </c>
      <c r="G2" s="51" t="s">
        <v>106</v>
      </c>
      <c r="H2" s="51" t="s">
        <v>99</v>
      </c>
      <c r="I2" s="51" t="s">
        <v>74</v>
      </c>
      <c r="J2" s="51" t="s">
        <v>81</v>
      </c>
      <c r="K2" s="51" t="s">
        <v>107</v>
      </c>
      <c r="L2" s="51" t="s">
        <v>112</v>
      </c>
      <c r="M2" s="51" t="s">
        <v>73</v>
      </c>
      <c r="N2" s="53" t="s">
        <v>86</v>
      </c>
      <c r="O2" s="1" t="s">
        <v>120</v>
      </c>
      <c r="P2" s="1"/>
      <c r="Q2" s="1" t="s">
        <v>60</v>
      </c>
      <c r="R2" s="32"/>
      <c r="S2" s="33"/>
      <c r="T2" s="34" t="str">
        <f t="shared" ref="T2:T4" si="0">IF(ISERROR(R2/S2),"",R2/S2)</f>
        <v/>
      </c>
      <c r="U2" s="35">
        <v>14.31</v>
      </c>
      <c r="V2" s="9"/>
      <c r="W2" s="1" t="s">
        <v>3</v>
      </c>
      <c r="X2" s="57">
        <v>55</v>
      </c>
      <c r="Y2" s="57">
        <v>55</v>
      </c>
      <c r="Z2" s="57">
        <v>20</v>
      </c>
      <c r="AA2" s="33"/>
      <c r="AB2" s="59">
        <v>1</v>
      </c>
      <c r="AC2" s="49">
        <f>IF(X2="","",X2*Y2*Z2/1000000)</f>
        <v>6.0999999999999999E-2</v>
      </c>
      <c r="AD2" s="36">
        <f t="shared" ref="AD2:AD4" si="1">IF(AB2="","",65/AC2*AB2)</f>
        <v>1066</v>
      </c>
      <c r="AE2" s="61">
        <v>3300</v>
      </c>
      <c r="AF2" s="37">
        <f t="shared" ref="AF2:AF4" si="2">IF(ISERROR(AE2/AD2),"",AE2/AD2)</f>
        <v>3.1</v>
      </c>
      <c r="AG2" s="62" t="s">
        <v>98</v>
      </c>
      <c r="AH2" s="66">
        <v>0.14399999999999999</v>
      </c>
      <c r="AI2" s="37">
        <f>IF(ISERROR(U2*AH2),"",U2*AH2)</f>
        <v>2.06</v>
      </c>
      <c r="AJ2" s="37">
        <f t="shared" ref="AJ2:AJ4" si="3">IF(ISERROR(U2+AF2+AI2),"",U2+AF2+AI2)</f>
        <v>19.47</v>
      </c>
      <c r="AK2" s="38">
        <v>0.01</v>
      </c>
      <c r="AL2" s="37">
        <f t="shared" ref="AL2:AL4" si="4">IF(ISERROR(BA2*AK2),"",BA2*AK2)</f>
        <v>0.36</v>
      </c>
      <c r="AM2" s="38">
        <v>0.1</v>
      </c>
      <c r="AN2" s="37">
        <f t="shared" ref="AN2:AN4" si="5">IF(ISERROR(BA2*AM2),"",BA2*AM2)</f>
        <v>3.59</v>
      </c>
      <c r="AO2" s="38">
        <v>0.08</v>
      </c>
      <c r="AP2" s="37">
        <f t="shared" ref="AP2:AP4" si="6">IF(ISERROR(BA2*AO2),"",BA2*AO2)</f>
        <v>2.87</v>
      </c>
      <c r="AQ2" s="51" t="s">
        <v>65</v>
      </c>
      <c r="AR2" s="38">
        <v>0.01</v>
      </c>
      <c r="AS2" s="37">
        <f t="shared" ref="AS2:AS4" si="7">IF(ISERROR(BA2*AR2),"",BA2*AR2)</f>
        <v>0.36</v>
      </c>
      <c r="AT2" s="1"/>
      <c r="AU2" s="38"/>
      <c r="AV2" s="39">
        <f t="shared" ref="AV2:AV4" si="8">IF(ISERROR(BA2*AU2),"",BA2*AU2)</f>
        <v>0</v>
      </c>
      <c r="AW2" s="37">
        <f>IF(ISERROR(AL2+AN2+AP2+AS2+AV2),"",AL2+AN2+AP2+AS2+AV2)</f>
        <v>7.18</v>
      </c>
      <c r="AX2" s="37">
        <f t="shared" ref="AX2:AX4" si="9">IF(ISERROR(AJ2+AW2),"",AJ2+AW2)</f>
        <v>26.65</v>
      </c>
      <c r="AY2" s="40">
        <f t="shared" ref="AY2:AY4" si="10">IF(ISERROR((BA2-AX2)/BA2),"",(BA2-AX2)/BA2)</f>
        <v>0.25750000000000001</v>
      </c>
      <c r="AZ2" s="37">
        <f t="shared" ref="AZ2:AZ4" si="11">IF(ISERROR(BB2*(1-BC2)),"",BB2*(1-BC2))</f>
        <v>35.89</v>
      </c>
      <c r="BA2" s="64">
        <v>35.89</v>
      </c>
      <c r="BB2" s="54">
        <v>109</v>
      </c>
      <c r="BC2" s="55">
        <f>(BB2-BA2)/BB2</f>
        <v>0.67069999999999996</v>
      </c>
      <c r="BD2" s="52">
        <v>182</v>
      </c>
      <c r="BE2" s="37">
        <f t="shared" ref="BE2:BE4" si="12">IF(ISERROR(AY2*BD2),"",AX2*BD2)</f>
        <v>4850.3</v>
      </c>
      <c r="BF2" s="37">
        <f t="shared" ref="BF2:BF4" si="13">IF(ISERROR(BA2*BD2),"",BA2*BD2)</f>
        <v>6531.98</v>
      </c>
    </row>
    <row r="3" spans="1:58" ht="90">
      <c r="A3" s="31">
        <v>2</v>
      </c>
      <c r="B3" s="1"/>
      <c r="C3" s="1"/>
      <c r="D3" s="1" t="s">
        <v>4</v>
      </c>
      <c r="E3" s="1"/>
      <c r="F3" s="1" t="s">
        <v>63</v>
      </c>
      <c r="G3" s="51" t="s">
        <v>106</v>
      </c>
      <c r="H3" s="51" t="s">
        <v>99</v>
      </c>
      <c r="I3" s="51" t="s">
        <v>74</v>
      </c>
      <c r="J3" s="51" t="s">
        <v>81</v>
      </c>
      <c r="K3" s="51" t="s">
        <v>107</v>
      </c>
      <c r="L3" s="51" t="s">
        <v>113</v>
      </c>
      <c r="M3" s="51" t="s">
        <v>73</v>
      </c>
      <c r="N3" s="53" t="s">
        <v>87</v>
      </c>
      <c r="O3" s="1" t="s">
        <v>121</v>
      </c>
      <c r="P3" s="1"/>
      <c r="Q3" s="1" t="s">
        <v>60</v>
      </c>
      <c r="R3" s="32"/>
      <c r="S3" s="33"/>
      <c r="T3" s="34" t="str">
        <f t="shared" si="0"/>
        <v/>
      </c>
      <c r="U3" s="35">
        <v>19.329999999999998</v>
      </c>
      <c r="V3" s="9"/>
      <c r="W3" s="1" t="s">
        <v>3</v>
      </c>
      <c r="X3" s="57">
        <v>55</v>
      </c>
      <c r="Y3" s="57">
        <v>55</v>
      </c>
      <c r="Z3" s="57">
        <v>23</v>
      </c>
      <c r="AA3" s="33"/>
      <c r="AB3" s="59">
        <v>1</v>
      </c>
      <c r="AC3" s="49">
        <f t="shared" ref="AC3:AC4" si="14">IF(X3="","",X3*Y3*Z3/1000000)</f>
        <v>7.0000000000000007E-2</v>
      </c>
      <c r="AD3" s="36">
        <f t="shared" si="1"/>
        <v>929</v>
      </c>
      <c r="AE3" s="61">
        <v>3300</v>
      </c>
      <c r="AF3" s="37">
        <f t="shared" si="2"/>
        <v>3.55</v>
      </c>
      <c r="AG3" s="62" t="s">
        <v>68</v>
      </c>
      <c r="AH3" s="66">
        <v>0.14399999999999999</v>
      </c>
      <c r="AI3" s="37">
        <f t="shared" ref="AI3:AI4" si="15">IF(ISERROR(U3*AH3),"",U3*AH3)</f>
        <v>2.78</v>
      </c>
      <c r="AJ3" s="37">
        <f t="shared" si="3"/>
        <v>25.66</v>
      </c>
      <c r="AK3" s="38">
        <v>0.01</v>
      </c>
      <c r="AL3" s="37">
        <f t="shared" si="4"/>
        <v>0.47</v>
      </c>
      <c r="AM3" s="38">
        <v>0.1</v>
      </c>
      <c r="AN3" s="37">
        <f t="shared" si="5"/>
        <v>4.66</v>
      </c>
      <c r="AO3" s="38">
        <v>0.08</v>
      </c>
      <c r="AP3" s="37">
        <f t="shared" si="6"/>
        <v>3.72</v>
      </c>
      <c r="AQ3" s="51" t="s">
        <v>65</v>
      </c>
      <c r="AR3" s="38">
        <v>0.01</v>
      </c>
      <c r="AS3" s="37">
        <f t="shared" si="7"/>
        <v>0.47</v>
      </c>
      <c r="AT3" s="1"/>
      <c r="AU3" s="38"/>
      <c r="AV3" s="39">
        <f t="shared" si="8"/>
        <v>0</v>
      </c>
      <c r="AW3" s="37">
        <f t="shared" ref="AW3:AW4" si="16">IF(ISERROR(AL3+AN3+AP3+AS3+AV3),"",AL3+AN3+AP3+AS3+AV3)</f>
        <v>9.32</v>
      </c>
      <c r="AX3" s="37">
        <f t="shared" si="9"/>
        <v>34.979999999999997</v>
      </c>
      <c r="AY3" s="40">
        <f t="shared" si="10"/>
        <v>0.2487</v>
      </c>
      <c r="AZ3" s="37">
        <f t="shared" si="11"/>
        <v>46.57</v>
      </c>
      <c r="BA3" s="64">
        <v>46.56</v>
      </c>
      <c r="BB3" s="56">
        <v>139</v>
      </c>
      <c r="BC3" s="55">
        <f>(BB3-BA3)/BB3</f>
        <v>0.66500000000000004</v>
      </c>
      <c r="BD3" s="52">
        <v>540</v>
      </c>
      <c r="BE3" s="37">
        <f t="shared" si="12"/>
        <v>18889.2</v>
      </c>
      <c r="BF3" s="37">
        <f t="shared" si="13"/>
        <v>25142.400000000001</v>
      </c>
    </row>
    <row r="4" spans="1:58" ht="90">
      <c r="A4" s="31">
        <v>3</v>
      </c>
      <c r="B4" s="1"/>
      <c r="C4" s="1"/>
      <c r="D4" s="1" t="s">
        <v>4</v>
      </c>
      <c r="E4" s="1"/>
      <c r="F4" s="1" t="s">
        <v>63</v>
      </c>
      <c r="G4" s="51" t="s">
        <v>106</v>
      </c>
      <c r="H4" s="51" t="s">
        <v>99</v>
      </c>
      <c r="I4" s="51" t="s">
        <v>74</v>
      </c>
      <c r="J4" s="51" t="s">
        <v>81</v>
      </c>
      <c r="K4" s="51" t="s">
        <v>107</v>
      </c>
      <c r="L4" s="51" t="s">
        <v>114</v>
      </c>
      <c r="M4" s="51" t="s">
        <v>73</v>
      </c>
      <c r="N4" s="53" t="s">
        <v>88</v>
      </c>
      <c r="O4" s="1" t="s">
        <v>122</v>
      </c>
      <c r="P4" s="1"/>
      <c r="Q4" s="1" t="s">
        <v>60</v>
      </c>
      <c r="R4" s="32"/>
      <c r="S4" s="33"/>
      <c r="T4" s="34" t="str">
        <f t="shared" si="0"/>
        <v/>
      </c>
      <c r="U4" s="35">
        <v>23.01</v>
      </c>
      <c r="V4" s="9"/>
      <c r="W4" s="1" t="s">
        <v>3</v>
      </c>
      <c r="X4" s="57">
        <v>55</v>
      </c>
      <c r="Y4" s="57">
        <v>55</v>
      </c>
      <c r="Z4" s="57">
        <v>28</v>
      </c>
      <c r="AA4" s="33"/>
      <c r="AB4" s="59">
        <v>1</v>
      </c>
      <c r="AC4" s="49">
        <f t="shared" si="14"/>
        <v>8.5000000000000006E-2</v>
      </c>
      <c r="AD4" s="36">
        <f t="shared" si="1"/>
        <v>765</v>
      </c>
      <c r="AE4" s="61">
        <v>3300</v>
      </c>
      <c r="AF4" s="37">
        <f t="shared" si="2"/>
        <v>4.3099999999999996</v>
      </c>
      <c r="AG4" s="62" t="s">
        <v>68</v>
      </c>
      <c r="AH4" s="66">
        <v>0.14399999999999999</v>
      </c>
      <c r="AI4" s="37">
        <f t="shared" si="15"/>
        <v>3.31</v>
      </c>
      <c r="AJ4" s="37">
        <f t="shared" si="3"/>
        <v>30.63</v>
      </c>
      <c r="AK4" s="38">
        <v>0.01</v>
      </c>
      <c r="AL4" s="37">
        <f t="shared" si="4"/>
        <v>0.53</v>
      </c>
      <c r="AM4" s="38">
        <v>0.1</v>
      </c>
      <c r="AN4" s="37">
        <f t="shared" si="5"/>
        <v>5.34</v>
      </c>
      <c r="AO4" s="38">
        <v>0.08</v>
      </c>
      <c r="AP4" s="37">
        <f t="shared" si="6"/>
        <v>4.2699999999999996</v>
      </c>
      <c r="AQ4" s="51" t="s">
        <v>65</v>
      </c>
      <c r="AR4" s="38">
        <v>0.01</v>
      </c>
      <c r="AS4" s="37">
        <f t="shared" si="7"/>
        <v>0.53</v>
      </c>
      <c r="AT4" s="1"/>
      <c r="AU4" s="38"/>
      <c r="AV4" s="39">
        <f t="shared" si="8"/>
        <v>0</v>
      </c>
      <c r="AW4" s="37">
        <f t="shared" si="16"/>
        <v>10.67</v>
      </c>
      <c r="AX4" s="37">
        <f t="shared" si="9"/>
        <v>41.3</v>
      </c>
      <c r="AY4" s="40">
        <f t="shared" si="10"/>
        <v>0.22589999999999999</v>
      </c>
      <c r="AZ4" s="37">
        <f t="shared" si="11"/>
        <v>53.34</v>
      </c>
      <c r="BA4" s="64">
        <v>53.35</v>
      </c>
      <c r="BB4" s="56">
        <v>159</v>
      </c>
      <c r="BC4" s="55">
        <f t="shared" ref="BC4:BC13" si="17">(BB4-BA4)/BB4</f>
        <v>0.66449999999999998</v>
      </c>
      <c r="BD4" s="52">
        <v>374</v>
      </c>
      <c r="BE4" s="37">
        <f t="shared" si="12"/>
        <v>15446.2</v>
      </c>
      <c r="BF4" s="37">
        <f t="shared" si="13"/>
        <v>19952.900000000001</v>
      </c>
    </row>
    <row r="5" spans="1:58" ht="60">
      <c r="A5" s="31">
        <v>4</v>
      </c>
      <c r="B5" s="1"/>
      <c r="C5" s="1"/>
      <c r="D5" s="1" t="s">
        <v>4</v>
      </c>
      <c r="E5" s="1"/>
      <c r="F5" s="1" t="s">
        <v>5</v>
      </c>
      <c r="G5" s="51" t="s">
        <v>106</v>
      </c>
      <c r="H5" s="51" t="s">
        <v>100</v>
      </c>
      <c r="I5" s="51" t="s">
        <v>75</v>
      </c>
      <c r="J5" s="51" t="s">
        <v>82</v>
      </c>
      <c r="K5" s="51" t="s">
        <v>107</v>
      </c>
      <c r="L5" s="51" t="s">
        <v>115</v>
      </c>
      <c r="M5" s="51" t="s">
        <v>73</v>
      </c>
      <c r="N5" s="53" t="s">
        <v>89</v>
      </c>
      <c r="O5" s="1" t="s">
        <v>123</v>
      </c>
      <c r="P5" s="1"/>
      <c r="Q5" s="1" t="s">
        <v>60</v>
      </c>
      <c r="R5" s="32"/>
      <c r="S5" s="33"/>
      <c r="T5" s="34" t="str">
        <f t="shared" ref="T5:T13" si="18">IF(ISERROR(R5/S5),"",R5/S5)</f>
        <v/>
      </c>
      <c r="U5" s="35">
        <v>14.22</v>
      </c>
      <c r="V5" s="9"/>
      <c r="W5" s="1" t="s">
        <v>3</v>
      </c>
      <c r="X5" s="58">
        <v>30</v>
      </c>
      <c r="Y5" s="58">
        <v>25</v>
      </c>
      <c r="Z5" s="58">
        <v>24</v>
      </c>
      <c r="AA5" s="33"/>
      <c r="AB5" s="60">
        <v>2</v>
      </c>
      <c r="AC5" s="49">
        <f t="shared" ref="AC5:AC13" si="19">IF(X5="","",X5*Y5*Z5/1000000)</f>
        <v>1.7999999999999999E-2</v>
      </c>
      <c r="AD5" s="36">
        <f t="shared" ref="AD5:AD13" si="20">IF(AB5="","",65/AC5*AB5)</f>
        <v>7222</v>
      </c>
      <c r="AE5" s="61">
        <v>3300</v>
      </c>
      <c r="AF5" s="37">
        <f t="shared" ref="AF5:AF13" si="21">IF(ISERROR(AE5/AD5),"",AE5/AD5)</f>
        <v>0.46</v>
      </c>
      <c r="AG5" s="63" t="s">
        <v>69</v>
      </c>
      <c r="AH5" s="67">
        <v>0.16700000000000001</v>
      </c>
      <c r="AI5" s="37">
        <f t="shared" ref="AI5:AI13" si="22">IF(ISERROR(U5*AH5),"",U5*AH5)</f>
        <v>2.37</v>
      </c>
      <c r="AJ5" s="37">
        <f t="shared" ref="AJ5:AJ13" si="23">IF(ISERROR(U5+AF5+AI5),"",U5+AF5+AI5)</f>
        <v>17.05</v>
      </c>
      <c r="AK5" s="38">
        <v>0.01</v>
      </c>
      <c r="AL5" s="37">
        <f t="shared" ref="AL5:AL13" si="24">IF(ISERROR(BA5*AK5),"",BA5*AK5)</f>
        <v>0.34</v>
      </c>
      <c r="AM5" s="38">
        <v>0.1</v>
      </c>
      <c r="AN5" s="37">
        <f t="shared" ref="AN5:AN13" si="25">IF(ISERROR(BA5*AM5),"",BA5*AM5)</f>
        <v>3.4</v>
      </c>
      <c r="AO5" s="38">
        <v>0.08</v>
      </c>
      <c r="AP5" s="37">
        <f t="shared" ref="AP5:AP13" si="26">IF(ISERROR(BA5*AO5),"",BA5*AO5)</f>
        <v>2.72</v>
      </c>
      <c r="AQ5" s="51" t="s">
        <v>65</v>
      </c>
      <c r="AR5" s="38">
        <v>0.01</v>
      </c>
      <c r="AS5" s="37">
        <f t="shared" ref="AS5:AS13" si="27">IF(ISERROR(BA5*AR5),"",BA5*AR5)</f>
        <v>0.34</v>
      </c>
      <c r="AT5" s="1"/>
      <c r="AU5" s="38"/>
      <c r="AV5" s="39">
        <f t="shared" ref="AV5:AV13" si="28">IF(ISERROR(BA5*AU5),"",BA5*AU5)</f>
        <v>0</v>
      </c>
      <c r="AW5" s="37">
        <f t="shared" ref="AW5:AW13" si="29">IF(ISERROR(AL5+AN5+AP5+AS5+AV5),"",AL5+AN5+AP5+AS5+AV5)</f>
        <v>6.8</v>
      </c>
      <c r="AX5" s="37">
        <f t="shared" ref="AX5:AX13" si="30">IF(ISERROR(AJ5+AW5),"",AJ5+AW5)</f>
        <v>23.85</v>
      </c>
      <c r="AY5" s="40">
        <f t="shared" ref="AY5:AY13" si="31">IF(ISERROR((BA5-AX5)/BA5),"",(BA5-AX5)/BA5)</f>
        <v>0.29749999999999999</v>
      </c>
      <c r="AZ5" s="37">
        <f t="shared" ref="AZ5:AZ13" si="32">IF(ISERROR(BB5*(1-BC5)),"",BB5*(1-BC5))</f>
        <v>33.950000000000003</v>
      </c>
      <c r="BA5" s="65">
        <v>33.950000000000003</v>
      </c>
      <c r="BB5" s="56">
        <v>99</v>
      </c>
      <c r="BC5" s="55">
        <f t="shared" si="17"/>
        <v>0.65710000000000002</v>
      </c>
      <c r="BD5" s="52">
        <v>176</v>
      </c>
      <c r="BE5" s="37">
        <f t="shared" ref="BE5:BE13" si="33">IF(ISERROR(AY5*BD5),"",AX5*BD5)</f>
        <v>4197.6000000000004</v>
      </c>
      <c r="BF5" s="37">
        <f t="shared" ref="BF5:BF13" si="34">IF(ISERROR(BA5*BD5),"",BA5*BD5)</f>
        <v>5975.2</v>
      </c>
    </row>
    <row r="6" spans="1:58" ht="60">
      <c r="A6" s="31">
        <v>5</v>
      </c>
      <c r="B6" s="1"/>
      <c r="C6" s="1"/>
      <c r="D6" s="1" t="s">
        <v>4</v>
      </c>
      <c r="E6" s="1"/>
      <c r="F6" s="1" t="s">
        <v>5</v>
      </c>
      <c r="G6" s="51" t="s">
        <v>106</v>
      </c>
      <c r="H6" s="51" t="s">
        <v>100</v>
      </c>
      <c r="I6" s="51" t="s">
        <v>66</v>
      </c>
      <c r="J6" s="51" t="s">
        <v>82</v>
      </c>
      <c r="K6" s="51" t="s">
        <v>107</v>
      </c>
      <c r="L6" s="51" t="s">
        <v>116</v>
      </c>
      <c r="M6" s="51" t="s">
        <v>73</v>
      </c>
      <c r="N6" s="53" t="s">
        <v>90</v>
      </c>
      <c r="O6" s="1" t="s">
        <v>124</v>
      </c>
      <c r="P6" s="1"/>
      <c r="Q6" s="1" t="s">
        <v>60</v>
      </c>
      <c r="R6" s="32"/>
      <c r="S6" s="33"/>
      <c r="T6" s="34" t="str">
        <f t="shared" si="18"/>
        <v/>
      </c>
      <c r="U6" s="35">
        <v>17.91</v>
      </c>
      <c r="V6" s="9"/>
      <c r="W6" s="1" t="s">
        <v>3</v>
      </c>
      <c r="X6" s="58">
        <v>30</v>
      </c>
      <c r="Y6" s="58">
        <v>25</v>
      </c>
      <c r="Z6" s="58">
        <v>32</v>
      </c>
      <c r="AA6" s="33"/>
      <c r="AB6" s="60">
        <v>2</v>
      </c>
      <c r="AC6" s="49">
        <f t="shared" si="19"/>
        <v>2.4E-2</v>
      </c>
      <c r="AD6" s="36">
        <f t="shared" si="20"/>
        <v>5417</v>
      </c>
      <c r="AE6" s="61">
        <v>3300</v>
      </c>
      <c r="AF6" s="37">
        <f t="shared" si="21"/>
        <v>0.61</v>
      </c>
      <c r="AG6" s="63" t="s">
        <v>69</v>
      </c>
      <c r="AH6" s="67">
        <v>0.16700000000000001</v>
      </c>
      <c r="AI6" s="37">
        <f t="shared" si="22"/>
        <v>2.99</v>
      </c>
      <c r="AJ6" s="37">
        <f t="shared" si="23"/>
        <v>21.51</v>
      </c>
      <c r="AK6" s="38">
        <v>0.01</v>
      </c>
      <c r="AL6" s="37">
        <f t="shared" si="24"/>
        <v>0.43</v>
      </c>
      <c r="AM6" s="38">
        <v>0.1</v>
      </c>
      <c r="AN6" s="37">
        <f t="shared" si="25"/>
        <v>4.2699999999999996</v>
      </c>
      <c r="AO6" s="38">
        <v>0.08</v>
      </c>
      <c r="AP6" s="37">
        <f t="shared" si="26"/>
        <v>3.41</v>
      </c>
      <c r="AQ6" s="51" t="s">
        <v>65</v>
      </c>
      <c r="AR6" s="38">
        <v>0.01</v>
      </c>
      <c r="AS6" s="37">
        <f t="shared" si="27"/>
        <v>0.43</v>
      </c>
      <c r="AT6" s="1"/>
      <c r="AU6" s="38"/>
      <c r="AV6" s="39">
        <f t="shared" si="28"/>
        <v>0</v>
      </c>
      <c r="AW6" s="37">
        <f t="shared" si="29"/>
        <v>8.5399999999999991</v>
      </c>
      <c r="AX6" s="37">
        <f t="shared" si="30"/>
        <v>30.05</v>
      </c>
      <c r="AY6" s="40">
        <f t="shared" si="31"/>
        <v>0.2959</v>
      </c>
      <c r="AZ6" s="37">
        <f t="shared" si="32"/>
        <v>42.69</v>
      </c>
      <c r="BA6" s="65">
        <v>42.68</v>
      </c>
      <c r="BB6" s="56">
        <v>129</v>
      </c>
      <c r="BC6" s="55">
        <f t="shared" si="17"/>
        <v>0.66910000000000003</v>
      </c>
      <c r="BD6" s="52">
        <v>176</v>
      </c>
      <c r="BE6" s="37">
        <f t="shared" si="33"/>
        <v>5288.8</v>
      </c>
      <c r="BF6" s="37">
        <f t="shared" si="34"/>
        <v>7511.68</v>
      </c>
    </row>
    <row r="7" spans="1:58" ht="60">
      <c r="A7" s="31">
        <v>6</v>
      </c>
      <c r="B7" s="1"/>
      <c r="C7" s="1"/>
      <c r="D7" s="1" t="s">
        <v>4</v>
      </c>
      <c r="E7" s="1"/>
      <c r="F7" s="1" t="s">
        <v>6</v>
      </c>
      <c r="G7" s="51" t="s">
        <v>106</v>
      </c>
      <c r="H7" s="51" t="s">
        <v>101</v>
      </c>
      <c r="I7" s="51" t="s">
        <v>76</v>
      </c>
      <c r="J7" s="51" t="s">
        <v>83</v>
      </c>
      <c r="K7" s="51" t="s">
        <v>107</v>
      </c>
      <c r="L7" s="51" t="s">
        <v>108</v>
      </c>
      <c r="M7" s="51" t="s">
        <v>73</v>
      </c>
      <c r="N7" s="53" t="s">
        <v>91</v>
      </c>
      <c r="O7" s="1" t="s">
        <v>125</v>
      </c>
      <c r="P7" s="1"/>
      <c r="Q7" s="1" t="s">
        <v>60</v>
      </c>
      <c r="R7" s="32"/>
      <c r="S7" s="33"/>
      <c r="T7" s="34" t="str">
        <f t="shared" si="18"/>
        <v/>
      </c>
      <c r="U7" s="35">
        <v>2.2999999999999998</v>
      </c>
      <c r="V7" s="9"/>
      <c r="W7" s="1" t="s">
        <v>3</v>
      </c>
      <c r="X7" s="58">
        <v>25</v>
      </c>
      <c r="Y7" s="58">
        <v>17</v>
      </c>
      <c r="Z7" s="58">
        <v>10</v>
      </c>
      <c r="AA7" s="33"/>
      <c r="AB7" s="60">
        <v>2</v>
      </c>
      <c r="AC7" s="49">
        <f t="shared" si="19"/>
        <v>4.0000000000000001E-3</v>
      </c>
      <c r="AD7" s="36">
        <f t="shared" si="20"/>
        <v>32500</v>
      </c>
      <c r="AE7" s="61">
        <v>3300</v>
      </c>
      <c r="AF7" s="37">
        <f t="shared" si="21"/>
        <v>0.1</v>
      </c>
      <c r="AG7" s="63" t="s">
        <v>70</v>
      </c>
      <c r="AH7" s="67">
        <v>0.16300000000000001</v>
      </c>
      <c r="AI7" s="37">
        <f t="shared" si="22"/>
        <v>0.37</v>
      </c>
      <c r="AJ7" s="37">
        <f t="shared" si="23"/>
        <v>2.77</v>
      </c>
      <c r="AK7" s="38">
        <v>0.01</v>
      </c>
      <c r="AL7" s="37">
        <f t="shared" si="24"/>
        <v>0.06</v>
      </c>
      <c r="AM7" s="38">
        <v>0.1</v>
      </c>
      <c r="AN7" s="37">
        <f t="shared" si="25"/>
        <v>0.55000000000000004</v>
      </c>
      <c r="AO7" s="38">
        <v>0.08</v>
      </c>
      <c r="AP7" s="37">
        <f t="shared" si="26"/>
        <v>0.44</v>
      </c>
      <c r="AQ7" s="51" t="s">
        <v>65</v>
      </c>
      <c r="AR7" s="38">
        <v>0.01</v>
      </c>
      <c r="AS7" s="37">
        <f t="shared" si="27"/>
        <v>0.06</v>
      </c>
      <c r="AT7" s="1"/>
      <c r="AU7" s="38"/>
      <c r="AV7" s="39">
        <f t="shared" si="28"/>
        <v>0</v>
      </c>
      <c r="AW7" s="37">
        <f t="shared" si="29"/>
        <v>1.1100000000000001</v>
      </c>
      <c r="AX7" s="37">
        <f t="shared" si="30"/>
        <v>3.88</v>
      </c>
      <c r="AY7" s="40">
        <f t="shared" si="31"/>
        <v>0.29449999999999998</v>
      </c>
      <c r="AZ7" s="37">
        <f t="shared" si="32"/>
        <v>5.5</v>
      </c>
      <c r="BA7" s="65">
        <v>5.5</v>
      </c>
      <c r="BB7" s="56">
        <v>19</v>
      </c>
      <c r="BC7" s="55">
        <f t="shared" si="17"/>
        <v>0.71050000000000002</v>
      </c>
      <c r="BD7" s="52">
        <v>1100</v>
      </c>
      <c r="BE7" s="37">
        <f t="shared" si="33"/>
        <v>4268</v>
      </c>
      <c r="BF7" s="37">
        <f t="shared" si="34"/>
        <v>6050</v>
      </c>
    </row>
    <row r="8" spans="1:58" ht="60">
      <c r="A8" s="31">
        <v>7</v>
      </c>
      <c r="B8" s="1"/>
      <c r="C8" s="1"/>
      <c r="D8" s="1" t="s">
        <v>4</v>
      </c>
      <c r="E8" s="1"/>
      <c r="F8" s="1" t="s">
        <v>6</v>
      </c>
      <c r="G8" s="51" t="s">
        <v>106</v>
      </c>
      <c r="H8" s="51" t="s">
        <v>102</v>
      </c>
      <c r="I8" s="51" t="s">
        <v>78</v>
      </c>
      <c r="J8" s="51" t="s">
        <v>83</v>
      </c>
      <c r="K8" s="51" t="s">
        <v>107</v>
      </c>
      <c r="L8" s="51" t="s">
        <v>109</v>
      </c>
      <c r="M8" s="51" t="s">
        <v>73</v>
      </c>
      <c r="N8" s="53" t="s">
        <v>92</v>
      </c>
      <c r="O8" s="1" t="s">
        <v>126</v>
      </c>
      <c r="P8" s="1"/>
      <c r="Q8" s="1" t="s">
        <v>60</v>
      </c>
      <c r="R8" s="32"/>
      <c r="S8" s="33"/>
      <c r="T8" s="34" t="str">
        <f t="shared" si="18"/>
        <v/>
      </c>
      <c r="U8" s="35">
        <v>2.65</v>
      </c>
      <c r="V8" s="9"/>
      <c r="W8" s="1" t="s">
        <v>3</v>
      </c>
      <c r="X8" s="58">
        <v>25</v>
      </c>
      <c r="Y8" s="58">
        <v>17</v>
      </c>
      <c r="Z8" s="58">
        <v>10</v>
      </c>
      <c r="AA8" s="33"/>
      <c r="AB8" s="60">
        <v>2</v>
      </c>
      <c r="AC8" s="49">
        <f t="shared" si="19"/>
        <v>4.0000000000000001E-3</v>
      </c>
      <c r="AD8" s="36">
        <f t="shared" si="20"/>
        <v>32500</v>
      </c>
      <c r="AE8" s="61">
        <v>3300</v>
      </c>
      <c r="AF8" s="37">
        <f t="shared" si="21"/>
        <v>0.1</v>
      </c>
      <c r="AG8" s="63" t="s">
        <v>70</v>
      </c>
      <c r="AH8" s="67">
        <v>0.16300000000000001</v>
      </c>
      <c r="AI8" s="37">
        <f t="shared" si="22"/>
        <v>0.43</v>
      </c>
      <c r="AJ8" s="37">
        <f t="shared" si="23"/>
        <v>3.18</v>
      </c>
      <c r="AK8" s="38">
        <v>0.01</v>
      </c>
      <c r="AL8" s="37">
        <f t="shared" si="24"/>
        <v>0.06</v>
      </c>
      <c r="AM8" s="38">
        <v>0.1</v>
      </c>
      <c r="AN8" s="37">
        <f t="shared" si="25"/>
        <v>0.62</v>
      </c>
      <c r="AO8" s="38">
        <v>0.08</v>
      </c>
      <c r="AP8" s="37">
        <f t="shared" si="26"/>
        <v>0.5</v>
      </c>
      <c r="AQ8" s="51" t="s">
        <v>65</v>
      </c>
      <c r="AR8" s="38">
        <v>0.01</v>
      </c>
      <c r="AS8" s="37">
        <f t="shared" si="27"/>
        <v>0.06</v>
      </c>
      <c r="AT8" s="1"/>
      <c r="AU8" s="38"/>
      <c r="AV8" s="39">
        <f t="shared" si="28"/>
        <v>0</v>
      </c>
      <c r="AW8" s="37">
        <f t="shared" si="29"/>
        <v>1.24</v>
      </c>
      <c r="AX8" s="37">
        <f t="shared" si="30"/>
        <v>4.42</v>
      </c>
      <c r="AY8" s="40">
        <f t="shared" si="31"/>
        <v>0.28710000000000002</v>
      </c>
      <c r="AZ8" s="37">
        <f t="shared" si="32"/>
        <v>6.2</v>
      </c>
      <c r="BA8" s="65">
        <v>6.2</v>
      </c>
      <c r="BB8" s="56">
        <v>25</v>
      </c>
      <c r="BC8" s="55">
        <f t="shared" si="17"/>
        <v>0.752</v>
      </c>
      <c r="BD8" s="52">
        <v>716</v>
      </c>
      <c r="BE8" s="37">
        <f t="shared" si="33"/>
        <v>3164.72</v>
      </c>
      <c r="BF8" s="37">
        <f t="shared" si="34"/>
        <v>4439.2</v>
      </c>
    </row>
    <row r="9" spans="1:58" ht="60">
      <c r="A9" s="31">
        <v>8</v>
      </c>
      <c r="B9" s="1"/>
      <c r="C9" s="1"/>
      <c r="D9" s="1" t="s">
        <v>4</v>
      </c>
      <c r="E9" s="1"/>
      <c r="F9" s="1" t="s">
        <v>6</v>
      </c>
      <c r="G9" s="51" t="s">
        <v>106</v>
      </c>
      <c r="H9" s="51" t="s">
        <v>103</v>
      </c>
      <c r="I9" s="51" t="s">
        <v>77</v>
      </c>
      <c r="J9" s="51" t="s">
        <v>83</v>
      </c>
      <c r="K9" s="51" t="s">
        <v>107</v>
      </c>
      <c r="L9" s="51" t="s">
        <v>110</v>
      </c>
      <c r="M9" s="51" t="s">
        <v>73</v>
      </c>
      <c r="N9" s="53" t="s">
        <v>93</v>
      </c>
      <c r="O9" s="1" t="s">
        <v>127</v>
      </c>
      <c r="P9" s="1"/>
      <c r="Q9" s="1" t="s">
        <v>60</v>
      </c>
      <c r="R9" s="32"/>
      <c r="S9" s="33"/>
      <c r="T9" s="34" t="str">
        <f t="shared" si="18"/>
        <v/>
      </c>
      <c r="U9" s="35">
        <v>3.55</v>
      </c>
      <c r="V9" s="9"/>
      <c r="W9" s="1" t="s">
        <v>3</v>
      </c>
      <c r="X9" s="58">
        <v>25</v>
      </c>
      <c r="Y9" s="58">
        <v>17</v>
      </c>
      <c r="Z9" s="58">
        <v>10</v>
      </c>
      <c r="AA9" s="33"/>
      <c r="AB9" s="60">
        <v>2</v>
      </c>
      <c r="AC9" s="49">
        <f t="shared" si="19"/>
        <v>4.0000000000000001E-3</v>
      </c>
      <c r="AD9" s="36">
        <f t="shared" si="20"/>
        <v>32500</v>
      </c>
      <c r="AE9" s="61">
        <v>3300</v>
      </c>
      <c r="AF9" s="37">
        <f t="shared" si="21"/>
        <v>0.1</v>
      </c>
      <c r="AG9" s="63" t="s">
        <v>70</v>
      </c>
      <c r="AH9" s="67">
        <v>0.16300000000000001</v>
      </c>
      <c r="AI9" s="37">
        <f t="shared" si="22"/>
        <v>0.57999999999999996</v>
      </c>
      <c r="AJ9" s="37">
        <f t="shared" si="23"/>
        <v>4.2300000000000004</v>
      </c>
      <c r="AK9" s="38">
        <v>0.01</v>
      </c>
      <c r="AL9" s="37">
        <f t="shared" si="24"/>
        <v>7.0000000000000007E-2</v>
      </c>
      <c r="AM9" s="38">
        <v>0.1</v>
      </c>
      <c r="AN9" s="37">
        <f t="shared" si="25"/>
        <v>0.72</v>
      </c>
      <c r="AO9" s="38">
        <v>0.08</v>
      </c>
      <c r="AP9" s="37">
        <f t="shared" si="26"/>
        <v>0.57999999999999996</v>
      </c>
      <c r="AQ9" s="51" t="s">
        <v>65</v>
      </c>
      <c r="AR9" s="38">
        <v>0.01</v>
      </c>
      <c r="AS9" s="37">
        <f t="shared" si="27"/>
        <v>7.0000000000000007E-2</v>
      </c>
      <c r="AT9" s="1"/>
      <c r="AU9" s="38"/>
      <c r="AV9" s="39">
        <f t="shared" si="28"/>
        <v>0</v>
      </c>
      <c r="AW9" s="37">
        <f t="shared" si="29"/>
        <v>1.44</v>
      </c>
      <c r="AX9" s="37">
        <f t="shared" si="30"/>
        <v>5.67</v>
      </c>
      <c r="AY9" s="40">
        <f t="shared" si="31"/>
        <v>0.21249999999999999</v>
      </c>
      <c r="AZ9" s="37">
        <f t="shared" si="32"/>
        <v>7.2</v>
      </c>
      <c r="BA9" s="65">
        <v>7.2</v>
      </c>
      <c r="BB9" s="56">
        <v>25</v>
      </c>
      <c r="BC9" s="55">
        <f t="shared" si="17"/>
        <v>0.71199999999999997</v>
      </c>
      <c r="BD9" s="52">
        <v>1060</v>
      </c>
      <c r="BE9" s="37">
        <f t="shared" si="33"/>
        <v>6010.2</v>
      </c>
      <c r="BF9" s="37">
        <f t="shared" si="34"/>
        <v>7632</v>
      </c>
    </row>
    <row r="10" spans="1:58" ht="60">
      <c r="A10" s="31">
        <v>9</v>
      </c>
      <c r="B10" s="1"/>
      <c r="C10" s="1"/>
      <c r="D10" s="1" t="s">
        <v>4</v>
      </c>
      <c r="E10" s="1"/>
      <c r="F10" s="1" t="s">
        <v>6</v>
      </c>
      <c r="G10" s="51" t="s">
        <v>106</v>
      </c>
      <c r="H10" s="51" t="s">
        <v>104</v>
      </c>
      <c r="I10" s="51" t="s">
        <v>80</v>
      </c>
      <c r="J10" s="1" t="s">
        <v>84</v>
      </c>
      <c r="K10" s="51" t="s">
        <v>107</v>
      </c>
      <c r="L10" s="51" t="s">
        <v>111</v>
      </c>
      <c r="M10" s="51" t="s">
        <v>73</v>
      </c>
      <c r="N10" s="53" t="s">
        <v>94</v>
      </c>
      <c r="O10" s="1" t="s">
        <v>128</v>
      </c>
      <c r="P10" s="1"/>
      <c r="Q10" s="1" t="s">
        <v>60</v>
      </c>
      <c r="R10" s="32"/>
      <c r="S10" s="33"/>
      <c r="T10" s="34" t="str">
        <f t="shared" si="18"/>
        <v/>
      </c>
      <c r="U10" s="35">
        <v>4.3600000000000003</v>
      </c>
      <c r="V10" s="9"/>
      <c r="W10" s="1" t="s">
        <v>3</v>
      </c>
      <c r="X10" s="57">
        <v>30</v>
      </c>
      <c r="Y10" s="57">
        <v>25</v>
      </c>
      <c r="Z10" s="57">
        <v>18</v>
      </c>
      <c r="AA10" s="33"/>
      <c r="AB10" s="59">
        <v>2</v>
      </c>
      <c r="AC10" s="49">
        <f t="shared" si="19"/>
        <v>1.4E-2</v>
      </c>
      <c r="AD10" s="36">
        <f t="shared" si="20"/>
        <v>9286</v>
      </c>
      <c r="AE10" s="61">
        <v>3300</v>
      </c>
      <c r="AF10" s="37">
        <f t="shared" si="21"/>
        <v>0.36</v>
      </c>
      <c r="AG10" s="62" t="s">
        <v>71</v>
      </c>
      <c r="AH10" s="67">
        <v>0.20300000000000001</v>
      </c>
      <c r="AI10" s="37">
        <f t="shared" si="22"/>
        <v>0.89</v>
      </c>
      <c r="AJ10" s="37">
        <f t="shared" si="23"/>
        <v>5.61</v>
      </c>
      <c r="AK10" s="38">
        <v>0.01</v>
      </c>
      <c r="AL10" s="37">
        <f t="shared" si="24"/>
        <v>0.09</v>
      </c>
      <c r="AM10" s="38">
        <v>0.1</v>
      </c>
      <c r="AN10" s="37">
        <f t="shared" si="25"/>
        <v>0.93</v>
      </c>
      <c r="AO10" s="38">
        <v>0.08</v>
      </c>
      <c r="AP10" s="37">
        <f t="shared" si="26"/>
        <v>0.74</v>
      </c>
      <c r="AQ10" s="51" t="s">
        <v>65</v>
      </c>
      <c r="AR10" s="38">
        <v>0.01</v>
      </c>
      <c r="AS10" s="37">
        <f t="shared" si="27"/>
        <v>0.09</v>
      </c>
      <c r="AT10" s="1"/>
      <c r="AU10" s="38"/>
      <c r="AV10" s="39">
        <f t="shared" si="28"/>
        <v>0</v>
      </c>
      <c r="AW10" s="37">
        <f t="shared" si="29"/>
        <v>1.85</v>
      </c>
      <c r="AX10" s="37">
        <f t="shared" si="30"/>
        <v>7.46</v>
      </c>
      <c r="AY10" s="40">
        <f t="shared" si="31"/>
        <v>0.1978</v>
      </c>
      <c r="AZ10" s="37">
        <f t="shared" si="32"/>
        <v>9.3000000000000007</v>
      </c>
      <c r="BA10" s="64">
        <v>9.3000000000000007</v>
      </c>
      <c r="BB10" s="56">
        <v>35</v>
      </c>
      <c r="BC10" s="55">
        <f t="shared" si="17"/>
        <v>0.73429999999999995</v>
      </c>
      <c r="BD10" s="52">
        <v>182</v>
      </c>
      <c r="BE10" s="37">
        <f t="shared" si="33"/>
        <v>1357.72</v>
      </c>
      <c r="BF10" s="37">
        <f t="shared" si="34"/>
        <v>1692.6</v>
      </c>
    </row>
    <row r="11" spans="1:58" ht="60">
      <c r="A11" s="31">
        <v>10</v>
      </c>
      <c r="B11" s="1"/>
      <c r="C11" s="1"/>
      <c r="D11" s="1" t="s">
        <v>4</v>
      </c>
      <c r="E11" s="1"/>
      <c r="F11" s="1" t="s">
        <v>6</v>
      </c>
      <c r="G11" s="51" t="s">
        <v>106</v>
      </c>
      <c r="H11" s="51" t="s">
        <v>104</v>
      </c>
      <c r="I11" s="51" t="s">
        <v>67</v>
      </c>
      <c r="J11" s="1" t="s">
        <v>84</v>
      </c>
      <c r="K11" s="51" t="s">
        <v>107</v>
      </c>
      <c r="L11" s="51" t="s">
        <v>117</v>
      </c>
      <c r="M11" s="51" t="s">
        <v>73</v>
      </c>
      <c r="N11" s="53" t="s">
        <v>95</v>
      </c>
      <c r="O11" s="1" t="s">
        <v>129</v>
      </c>
      <c r="P11" s="1"/>
      <c r="Q11" s="1" t="s">
        <v>60</v>
      </c>
      <c r="R11" s="32"/>
      <c r="S11" s="33"/>
      <c r="T11" s="34" t="str">
        <f t="shared" si="18"/>
        <v/>
      </c>
      <c r="U11" s="35">
        <v>4.49</v>
      </c>
      <c r="V11" s="9"/>
      <c r="W11" s="1" t="s">
        <v>3</v>
      </c>
      <c r="X11" s="58">
        <v>30</v>
      </c>
      <c r="Y11" s="58">
        <v>25</v>
      </c>
      <c r="Z11" s="58">
        <v>22</v>
      </c>
      <c r="AA11" s="33"/>
      <c r="AB11" s="60">
        <v>2</v>
      </c>
      <c r="AC11" s="49">
        <f t="shared" si="19"/>
        <v>1.7000000000000001E-2</v>
      </c>
      <c r="AD11" s="36">
        <f t="shared" si="20"/>
        <v>7647</v>
      </c>
      <c r="AE11" s="61">
        <v>3300</v>
      </c>
      <c r="AF11" s="37">
        <f t="shared" si="21"/>
        <v>0.43</v>
      </c>
      <c r="AG11" s="62" t="s">
        <v>71</v>
      </c>
      <c r="AH11" s="67">
        <v>0.20300000000000001</v>
      </c>
      <c r="AI11" s="37">
        <f t="shared" si="22"/>
        <v>0.91</v>
      </c>
      <c r="AJ11" s="37">
        <f t="shared" si="23"/>
        <v>5.83</v>
      </c>
      <c r="AK11" s="38">
        <v>0.01</v>
      </c>
      <c r="AL11" s="37">
        <f t="shared" si="24"/>
        <v>0.11</v>
      </c>
      <c r="AM11" s="38">
        <v>0.1</v>
      </c>
      <c r="AN11" s="37">
        <f t="shared" si="25"/>
        <v>1.1000000000000001</v>
      </c>
      <c r="AO11" s="38">
        <v>0.08</v>
      </c>
      <c r="AP11" s="37">
        <f t="shared" si="26"/>
        <v>0.88</v>
      </c>
      <c r="AQ11" s="51" t="s">
        <v>65</v>
      </c>
      <c r="AR11" s="38">
        <v>0.01</v>
      </c>
      <c r="AS11" s="37">
        <f t="shared" si="27"/>
        <v>0.11</v>
      </c>
      <c r="AT11" s="1"/>
      <c r="AU11" s="38"/>
      <c r="AV11" s="39">
        <f t="shared" si="28"/>
        <v>0</v>
      </c>
      <c r="AW11" s="37">
        <f t="shared" si="29"/>
        <v>2.2000000000000002</v>
      </c>
      <c r="AX11" s="37">
        <f t="shared" si="30"/>
        <v>8.0299999999999994</v>
      </c>
      <c r="AY11" s="40">
        <f t="shared" si="31"/>
        <v>0.27</v>
      </c>
      <c r="AZ11" s="37">
        <f t="shared" si="32"/>
        <v>11</v>
      </c>
      <c r="BA11" s="65">
        <v>11</v>
      </c>
      <c r="BB11" s="56">
        <v>39</v>
      </c>
      <c r="BC11" s="55">
        <f t="shared" si="17"/>
        <v>0.71789999999999998</v>
      </c>
      <c r="BD11" s="52">
        <v>518</v>
      </c>
      <c r="BE11" s="37">
        <f t="shared" si="33"/>
        <v>4159.54</v>
      </c>
      <c r="BF11" s="37">
        <f t="shared" si="34"/>
        <v>5698</v>
      </c>
    </row>
    <row r="12" spans="1:58" ht="60">
      <c r="A12" s="31">
        <v>11</v>
      </c>
      <c r="B12" s="1"/>
      <c r="C12" s="1"/>
      <c r="D12" s="1" t="s">
        <v>4</v>
      </c>
      <c r="E12" s="1"/>
      <c r="F12" s="1" t="s">
        <v>6</v>
      </c>
      <c r="G12" s="51" t="s">
        <v>106</v>
      </c>
      <c r="H12" s="51" t="s">
        <v>104</v>
      </c>
      <c r="I12" s="51" t="s">
        <v>67</v>
      </c>
      <c r="J12" s="1" t="s">
        <v>84</v>
      </c>
      <c r="K12" s="51" t="s">
        <v>107</v>
      </c>
      <c r="L12" s="51" t="s">
        <v>118</v>
      </c>
      <c r="M12" s="51" t="s">
        <v>73</v>
      </c>
      <c r="N12" s="53" t="s">
        <v>96</v>
      </c>
      <c r="O12" s="1" t="s">
        <v>130</v>
      </c>
      <c r="P12" s="1"/>
      <c r="Q12" s="1" t="s">
        <v>60</v>
      </c>
      <c r="R12" s="32"/>
      <c r="S12" s="33"/>
      <c r="T12" s="34" t="str">
        <f t="shared" si="18"/>
        <v/>
      </c>
      <c r="U12" s="35">
        <v>5.39</v>
      </c>
      <c r="V12" s="9"/>
      <c r="W12" s="1" t="s">
        <v>3</v>
      </c>
      <c r="X12" s="58">
        <v>30</v>
      </c>
      <c r="Y12" s="58">
        <v>25</v>
      </c>
      <c r="Z12" s="58">
        <v>30</v>
      </c>
      <c r="AA12" s="33"/>
      <c r="AB12" s="60">
        <v>2</v>
      </c>
      <c r="AC12" s="49">
        <f t="shared" si="19"/>
        <v>2.3E-2</v>
      </c>
      <c r="AD12" s="36">
        <f t="shared" si="20"/>
        <v>5652</v>
      </c>
      <c r="AE12" s="61">
        <v>3300</v>
      </c>
      <c r="AF12" s="37">
        <f t="shared" si="21"/>
        <v>0.57999999999999996</v>
      </c>
      <c r="AG12" s="62" t="s">
        <v>71</v>
      </c>
      <c r="AH12" s="67">
        <v>0.20300000000000001</v>
      </c>
      <c r="AI12" s="37">
        <f t="shared" si="22"/>
        <v>1.0900000000000001</v>
      </c>
      <c r="AJ12" s="37">
        <f t="shared" si="23"/>
        <v>7.06</v>
      </c>
      <c r="AK12" s="38">
        <v>0.01</v>
      </c>
      <c r="AL12" s="37">
        <f t="shared" si="24"/>
        <v>0.13</v>
      </c>
      <c r="AM12" s="38">
        <v>0.1</v>
      </c>
      <c r="AN12" s="37">
        <f t="shared" si="25"/>
        <v>1.25</v>
      </c>
      <c r="AO12" s="38">
        <v>0.08</v>
      </c>
      <c r="AP12" s="37">
        <f t="shared" si="26"/>
        <v>1</v>
      </c>
      <c r="AQ12" s="51" t="s">
        <v>65</v>
      </c>
      <c r="AR12" s="38">
        <v>0.01</v>
      </c>
      <c r="AS12" s="37">
        <f t="shared" si="27"/>
        <v>0.13</v>
      </c>
      <c r="AT12" s="1"/>
      <c r="AU12" s="38"/>
      <c r="AV12" s="39">
        <f t="shared" si="28"/>
        <v>0</v>
      </c>
      <c r="AW12" s="37">
        <f t="shared" si="29"/>
        <v>2.5099999999999998</v>
      </c>
      <c r="AX12" s="37">
        <f t="shared" si="30"/>
        <v>9.57</v>
      </c>
      <c r="AY12" s="40">
        <f t="shared" si="31"/>
        <v>0.2344</v>
      </c>
      <c r="AZ12" s="37">
        <f t="shared" si="32"/>
        <v>12.5</v>
      </c>
      <c r="BA12" s="65">
        <v>12.5</v>
      </c>
      <c r="BB12" s="56">
        <v>49</v>
      </c>
      <c r="BC12" s="55">
        <f t="shared" si="17"/>
        <v>0.74490000000000001</v>
      </c>
      <c r="BD12" s="52">
        <v>464</v>
      </c>
      <c r="BE12" s="37">
        <f t="shared" si="33"/>
        <v>4440.4799999999996</v>
      </c>
      <c r="BF12" s="37">
        <f t="shared" si="34"/>
        <v>5800</v>
      </c>
    </row>
    <row r="13" spans="1:58" ht="45">
      <c r="A13" s="31">
        <v>12</v>
      </c>
      <c r="B13" s="1"/>
      <c r="C13" s="1"/>
      <c r="D13" s="1" t="s">
        <v>4</v>
      </c>
      <c r="E13" s="1"/>
      <c r="F13" s="1" t="s">
        <v>7</v>
      </c>
      <c r="G13" s="51" t="s">
        <v>106</v>
      </c>
      <c r="H13" s="51" t="s">
        <v>105</v>
      </c>
      <c r="I13" s="51" t="s">
        <v>79</v>
      </c>
      <c r="J13" s="51" t="s">
        <v>85</v>
      </c>
      <c r="K13" s="51" t="s">
        <v>107</v>
      </c>
      <c r="L13" s="51" t="s">
        <v>119</v>
      </c>
      <c r="M13" s="51" t="s">
        <v>73</v>
      </c>
      <c r="N13" s="53" t="s">
        <v>97</v>
      </c>
      <c r="O13" s="1" t="s">
        <v>131</v>
      </c>
      <c r="P13" s="1"/>
      <c r="Q13" s="1" t="s">
        <v>60</v>
      </c>
      <c r="R13" s="32"/>
      <c r="S13" s="33"/>
      <c r="T13" s="34" t="str">
        <f t="shared" si="18"/>
        <v/>
      </c>
      <c r="U13" s="35">
        <v>3.33</v>
      </c>
      <c r="V13" s="9"/>
      <c r="W13" s="1" t="s">
        <v>3</v>
      </c>
      <c r="X13" s="58">
        <v>51</v>
      </c>
      <c r="Y13" s="58">
        <v>51</v>
      </c>
      <c r="Z13" s="58">
        <v>17</v>
      </c>
      <c r="AA13" s="33"/>
      <c r="AB13" s="60">
        <v>2</v>
      </c>
      <c r="AC13" s="49">
        <f t="shared" si="19"/>
        <v>4.3999999999999997E-2</v>
      </c>
      <c r="AD13" s="36">
        <f t="shared" si="20"/>
        <v>2955</v>
      </c>
      <c r="AE13" s="61">
        <v>3300</v>
      </c>
      <c r="AF13" s="37">
        <f t="shared" si="21"/>
        <v>1.1200000000000001</v>
      </c>
      <c r="AG13" s="63" t="s">
        <v>72</v>
      </c>
      <c r="AH13" s="67">
        <v>0.153</v>
      </c>
      <c r="AI13" s="37">
        <f t="shared" si="22"/>
        <v>0.51</v>
      </c>
      <c r="AJ13" s="37">
        <f t="shared" si="23"/>
        <v>4.96</v>
      </c>
      <c r="AK13" s="38">
        <v>0.01</v>
      </c>
      <c r="AL13" s="37">
        <f t="shared" si="24"/>
        <v>0.08</v>
      </c>
      <c r="AM13" s="38">
        <v>0.1</v>
      </c>
      <c r="AN13" s="37">
        <f t="shared" si="25"/>
        <v>0.8</v>
      </c>
      <c r="AO13" s="38">
        <v>0.08</v>
      </c>
      <c r="AP13" s="37">
        <f t="shared" si="26"/>
        <v>0.64</v>
      </c>
      <c r="AQ13" s="51" t="s">
        <v>65</v>
      </c>
      <c r="AR13" s="38">
        <v>0.01</v>
      </c>
      <c r="AS13" s="37">
        <f t="shared" si="27"/>
        <v>0.08</v>
      </c>
      <c r="AT13" s="1"/>
      <c r="AU13" s="38"/>
      <c r="AV13" s="39">
        <f t="shared" si="28"/>
        <v>0</v>
      </c>
      <c r="AW13" s="37">
        <f t="shared" si="29"/>
        <v>1.6</v>
      </c>
      <c r="AX13" s="37">
        <f t="shared" si="30"/>
        <v>6.56</v>
      </c>
      <c r="AY13" s="40">
        <f t="shared" si="31"/>
        <v>0.18</v>
      </c>
      <c r="AZ13" s="37">
        <f t="shared" si="32"/>
        <v>8</v>
      </c>
      <c r="BA13" s="65">
        <v>8</v>
      </c>
      <c r="BB13" s="56">
        <v>25</v>
      </c>
      <c r="BC13" s="55">
        <f t="shared" si="17"/>
        <v>0.68</v>
      </c>
      <c r="BD13" s="52">
        <v>530</v>
      </c>
      <c r="BE13" s="37">
        <f t="shared" si="33"/>
        <v>3476.8</v>
      </c>
      <c r="BF13" s="37">
        <f t="shared" si="34"/>
        <v>4240</v>
      </c>
    </row>
  </sheetData>
  <sheetProtection insertRows="0" deleteRows="0" sort="0"/>
  <protectedRanges>
    <protectedRange sqref="L14:BA256 BB2:BD13 AW2:AZ13 M2:W13 AA2:AA13 AC2:AD13 AF2:AF13 AI2:AS13 A14:J256 A2:K13" name="Range1"/>
    <protectedRange sqref="AV2:AV13" name="Range1_1"/>
    <protectedRange sqref="K14:K256" name="Range1_2"/>
  </protectedRanges>
  <phoneticPr fontId="10" type="noConversion"/>
  <dataValidations count="1">
    <dataValidation type="list" allowBlank="1" showInputMessage="1" showErrorMessage="1" sqref="D2:F13 Q2:Q13 W2:W13" xr:uid="{03C2B5C9-DC27-464C-8FF0-16ADAFAF39BB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2025-08-01T05:45:16Z</dcterms:modified>
</cp:coreProperties>
</file>