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19425" windowHeight="11505" tabRatio="864" firstSheet="1" activeTab="1"/>
  </bookViews>
  <sheets>
    <sheet name="Data" sheetId="7" state="hidden" r:id="rId1"/>
    <sheet name="Item" sheetId="54" r:id="rId2"/>
    <sheet name="Amazon with fob 6%" sheetId="51" state="hidden" r:id="rId3"/>
    <sheet name="Omni with fob 6%" sheetId="5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" i="54" l="1"/>
  <c r="AU3" i="54"/>
  <c r="AU4" i="54"/>
  <c r="AU5" i="54"/>
  <c r="AU6" i="54"/>
  <c r="W2" i="54" l="1"/>
  <c r="Y2" i="54" s="1"/>
  <c r="AA2" i="54" s="1"/>
  <c r="AD2" i="54"/>
  <c r="W3" i="54"/>
  <c r="Y3" i="54" s="1"/>
  <c r="AA3" i="54" s="1"/>
  <c r="AD3" i="54"/>
  <c r="AG3" i="54"/>
  <c r="AI3" i="54"/>
  <c r="AM3" i="54"/>
  <c r="AP3" i="54"/>
  <c r="AX3" i="54"/>
  <c r="AW3" i="54"/>
  <c r="BA3" i="54"/>
  <c r="W4" i="54"/>
  <c r="Y4" i="54" s="1"/>
  <c r="AA4" i="54" s="1"/>
  <c r="AD4" i="54"/>
  <c r="AG4" i="54"/>
  <c r="AI4" i="54"/>
  <c r="AM4" i="54"/>
  <c r="AP4" i="54"/>
  <c r="AX4" i="54"/>
  <c r="AW4" i="54"/>
  <c r="BA4" i="54"/>
  <c r="W5" i="54"/>
  <c r="Y5" i="54" s="1"/>
  <c r="AA5" i="54" s="1"/>
  <c r="AD5" i="54"/>
  <c r="AG5" i="54"/>
  <c r="AI5" i="54"/>
  <c r="AM5" i="54"/>
  <c r="AP5" i="54"/>
  <c r="AK5" i="54"/>
  <c r="AW5" i="54"/>
  <c r="BA5" i="54"/>
  <c r="W6" i="54"/>
  <c r="Y6" i="54" s="1"/>
  <c r="AA6" i="54" s="1"/>
  <c r="AD6" i="54"/>
  <c r="AG6" i="54"/>
  <c r="AI6" i="54"/>
  <c r="AM6" i="54"/>
  <c r="AP6" i="54"/>
  <c r="AX6" i="54"/>
  <c r="AW6" i="54"/>
  <c r="BA6" i="54"/>
  <c r="AQ5" i="54" l="1"/>
  <c r="AX5" i="54"/>
  <c r="AE5" i="54"/>
  <c r="AE2" i="54"/>
  <c r="AK3" i="54"/>
  <c r="AQ3" i="54" s="1"/>
  <c r="AE4" i="54"/>
  <c r="AE6" i="54"/>
  <c r="AE3" i="54"/>
  <c r="AK6" i="54"/>
  <c r="AQ6" i="54" s="1"/>
  <c r="AK4" i="54"/>
  <c r="AQ4" i="54" s="1"/>
  <c r="AR4" i="54" s="1"/>
  <c r="AR6" i="54" l="1"/>
  <c r="AR5" i="54"/>
  <c r="AS5" i="54" s="1"/>
  <c r="AR3" i="54"/>
  <c r="AZ4" i="54"/>
  <c r="AS4" i="54"/>
  <c r="AZ6" i="54"/>
  <c r="AS6" i="54"/>
  <c r="AZ5" i="54" l="1"/>
  <c r="AS3" i="54"/>
  <c r="AZ3" i="54"/>
  <c r="AF17" i="52" l="1"/>
  <c r="AE17" i="52" s="1"/>
  <c r="T17" i="52"/>
  <c r="S17" i="52"/>
  <c r="N17" i="52"/>
  <c r="O17" i="52" s="1"/>
  <c r="Q17" i="52" s="1"/>
  <c r="F17" i="52"/>
  <c r="AF16" i="52"/>
  <c r="X16" i="52" s="1"/>
  <c r="S16" i="52"/>
  <c r="T16" i="52" s="1"/>
  <c r="N16" i="52"/>
  <c r="O16" i="52" s="1"/>
  <c r="Q16" i="52" s="1"/>
  <c r="F16" i="52"/>
  <c r="AF15" i="52"/>
  <c r="AE15" i="52" s="1"/>
  <c r="T15" i="52"/>
  <c r="S15" i="52"/>
  <c r="N15" i="52"/>
  <c r="O15" i="52" s="1"/>
  <c r="Q15" i="52" s="1"/>
  <c r="U15" i="52" s="1"/>
  <c r="F15" i="52"/>
  <c r="AF13" i="52"/>
  <c r="X13" i="52" s="1"/>
  <c r="AE13" i="52"/>
  <c r="Y13" i="52" s="1"/>
  <c r="AD13" i="52"/>
  <c r="Z13" i="52"/>
  <c r="T13" i="52"/>
  <c r="N13" i="52"/>
  <c r="O13" i="52" s="1"/>
  <c r="Q13" i="52" s="1"/>
  <c r="U13" i="52" s="1"/>
  <c r="F13" i="52"/>
  <c r="AF12" i="52"/>
  <c r="W12" i="52" s="1"/>
  <c r="AE12" i="52"/>
  <c r="AD12" i="52" s="1"/>
  <c r="T12" i="52"/>
  <c r="Q12" i="52"/>
  <c r="U12" i="52" s="1"/>
  <c r="O12" i="52"/>
  <c r="N12" i="52"/>
  <c r="F12" i="52"/>
  <c r="AF11" i="52"/>
  <c r="V11" i="52" s="1"/>
  <c r="AA11" i="52" s="1"/>
  <c r="AE11" i="52"/>
  <c r="AD11" i="52"/>
  <c r="Z11" i="52"/>
  <c r="Y11" i="52"/>
  <c r="X11" i="52"/>
  <c r="W11" i="52"/>
  <c r="T11" i="52"/>
  <c r="N11" i="52"/>
  <c r="O11" i="52" s="1"/>
  <c r="Q11" i="52" s="1"/>
  <c r="F11" i="52"/>
  <c r="Z16" i="52" l="1"/>
  <c r="AE16" i="52"/>
  <c r="U16" i="52"/>
  <c r="U17" i="52"/>
  <c r="U11" i="52"/>
  <c r="AB11" i="52"/>
  <c r="AC11" i="52" s="1"/>
  <c r="AD15" i="52"/>
  <c r="Y15" i="52"/>
  <c r="AD17" i="52"/>
  <c r="Y17" i="52"/>
  <c r="V12" i="52"/>
  <c r="X17" i="52"/>
  <c r="X12" i="52"/>
  <c r="Y12" i="52"/>
  <c r="Z15" i="52"/>
  <c r="Z17" i="52"/>
  <c r="Z12" i="52"/>
  <c r="V13" i="52"/>
  <c r="AA13" i="52" s="1"/>
  <c r="AB13" i="52" s="1"/>
  <c r="AC13" i="52" s="1"/>
  <c r="V16" i="52"/>
  <c r="V17" i="52"/>
  <c r="W15" i="52"/>
  <c r="W17" i="52"/>
  <c r="X15" i="52"/>
  <c r="W13" i="52"/>
  <c r="W16" i="52"/>
  <c r="V15" i="52"/>
  <c r="AD16" i="52" l="1"/>
  <c r="Y16" i="52" s="1"/>
  <c r="AA16" i="52" s="1"/>
  <c r="AB16" i="52" s="1"/>
  <c r="AC16" i="52" s="1"/>
  <c r="AA15" i="52"/>
  <c r="AB15" i="52" s="1"/>
  <c r="AC15" i="52" s="1"/>
  <c r="AA17" i="52"/>
  <c r="AB17" i="52" s="1"/>
  <c r="AC17" i="52" s="1"/>
  <c r="AA12" i="52"/>
  <c r="AB12" i="52" s="1"/>
  <c r="AC12" i="52" s="1"/>
  <c r="AF21" i="51" l="1"/>
  <c r="AD21" i="51"/>
  <c r="X21" i="51"/>
  <c r="W21" i="51"/>
  <c r="V21" i="51"/>
  <c r="U21" i="51"/>
  <c r="T21" i="51"/>
  <c r="Q21" i="51"/>
  <c r="L21" i="51"/>
  <c r="M21" i="51" s="1"/>
  <c r="O21" i="51" s="1"/>
  <c r="AF20" i="51"/>
  <c r="AD20" i="51"/>
  <c r="X20" i="51"/>
  <c r="W20" i="51"/>
  <c r="V20" i="51"/>
  <c r="Y20" i="51" s="1"/>
  <c r="U20" i="51"/>
  <c r="T20" i="51"/>
  <c r="Q20" i="51"/>
  <c r="L20" i="51"/>
  <c r="M20" i="51" s="1"/>
  <c r="O20" i="51" s="1"/>
  <c r="AF19" i="51"/>
  <c r="AD19" i="51"/>
  <c r="X19" i="51"/>
  <c r="W19" i="51"/>
  <c r="V19" i="51"/>
  <c r="U19" i="51"/>
  <c r="T19" i="51"/>
  <c r="Q19" i="51"/>
  <c r="M19" i="51"/>
  <c r="O19" i="51" s="1"/>
  <c r="L19" i="51"/>
  <c r="AD16" i="51"/>
  <c r="X16" i="51"/>
  <c r="W16" i="51"/>
  <c r="V16" i="51"/>
  <c r="U16" i="51"/>
  <c r="T16" i="51"/>
  <c r="Y16" i="51" s="1"/>
  <c r="L16" i="51"/>
  <c r="M16" i="51" s="1"/>
  <c r="O16" i="51" s="1"/>
  <c r="R16" i="51"/>
  <c r="AD15" i="51"/>
  <c r="X15" i="51"/>
  <c r="W15" i="51"/>
  <c r="V15" i="51"/>
  <c r="U15" i="51"/>
  <c r="T15" i="51"/>
  <c r="L15" i="51"/>
  <c r="M15" i="51" s="1"/>
  <c r="O15" i="51" s="1"/>
  <c r="AD14" i="51"/>
  <c r="Y14" i="51"/>
  <c r="X14" i="51"/>
  <c r="W14" i="51"/>
  <c r="V14" i="51"/>
  <c r="U14" i="51"/>
  <c r="T14" i="51"/>
  <c r="L14" i="51"/>
  <c r="M14" i="51" s="1"/>
  <c r="O14" i="51" s="1"/>
  <c r="Y21" i="51" l="1"/>
  <c r="Y19" i="51"/>
  <c r="Y15" i="51"/>
  <c r="S16" i="51"/>
  <c r="Z16" i="51" s="1"/>
  <c r="AA16" i="51" s="1"/>
  <c r="R19" i="51"/>
  <c r="S19" i="51" s="1"/>
  <c r="Z19" i="51" s="1"/>
  <c r="AA19" i="51" s="1"/>
  <c r="R14" i="51"/>
  <c r="S14" i="51"/>
  <c r="Z14" i="51" s="1"/>
  <c r="AA14" i="51" s="1"/>
  <c r="R15" i="51"/>
  <c r="S15" i="51" s="1"/>
  <c r="Z15" i="51" s="1"/>
  <c r="AA15" i="51" s="1"/>
  <c r="R21" i="51" l="1"/>
  <c r="S21" i="51" s="1"/>
  <c r="Z21" i="51" s="1"/>
  <c r="AA21" i="51" s="1"/>
  <c r="R20" i="51"/>
  <c r="S20" i="51" s="1"/>
  <c r="Z20" i="51" s="1"/>
  <c r="AA20" i="51" s="1"/>
  <c r="AG2" i="54" l="1"/>
  <c r="AP2" i="54"/>
  <c r="AM2" i="54"/>
  <c r="BA2" i="54"/>
  <c r="AW2" i="54"/>
  <c r="AI2" i="54"/>
  <c r="AX2" i="54"/>
  <c r="AK2" i="54" l="1"/>
  <c r="AQ2" i="54" s="1"/>
  <c r="AR2" i="54" s="1"/>
  <c r="AZ2" i="54" s="1"/>
  <c r="AS2" i="54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comments2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sharedStrings.xml><?xml version="1.0" encoding="utf-8"?>
<sst xmlns="http://schemas.openxmlformats.org/spreadsheetml/2006/main" count="580" uniqueCount="451">
  <si>
    <t>Test Order</t>
  </si>
  <si>
    <t>Exclusive Code</t>
  </si>
  <si>
    <t>Warehouse</t>
  </si>
  <si>
    <t>Pattern Type</t>
  </si>
  <si>
    <t>Buyer</t>
  </si>
  <si>
    <t>Holiday Theme</t>
  </si>
  <si>
    <t>Life Stage</t>
  </si>
  <si>
    <t>Additional Retail Product Category</t>
  </si>
  <si>
    <t>Room Type</t>
  </si>
  <si>
    <t>Life Style</t>
  </si>
  <si>
    <t>Fill Type</t>
  </si>
  <si>
    <t>Topper Type</t>
  </si>
  <si>
    <t>Top Treatment</t>
  </si>
  <si>
    <t>Shape</t>
  </si>
  <si>
    <t>Orientation</t>
  </si>
  <si>
    <t>Format &amp; Techniques</t>
  </si>
  <si>
    <t>Shade Shape</t>
  </si>
  <si>
    <t>Shade Adjust or Tilt?</t>
  </si>
  <si>
    <t>Location of Switch</t>
  </si>
  <si>
    <t>Base Material/ Finish</t>
  </si>
  <si>
    <t>BBBDrop-Solid/Pattern</t>
  </si>
  <si>
    <t>BBBDrop-Window Hanging Technique</t>
  </si>
  <si>
    <t>CSNSTORES-Style</t>
  </si>
  <si>
    <t>WALMARTDS-Reporting Hierarchy ID</t>
  </si>
  <si>
    <t>WALMARTDS-GPC Code</t>
  </si>
  <si>
    <t>WALMARTDS-Finer Categorizations</t>
  </si>
  <si>
    <t>AMAZON</t>
  </si>
  <si>
    <t>LVM</t>
  </si>
  <si>
    <t>Abstract</t>
  </si>
  <si>
    <t>Denise Brown</t>
  </si>
  <si>
    <t>Christmas</t>
  </si>
  <si>
    <t>Adult</t>
  </si>
  <si>
    <t>Comforter Filler</t>
  </si>
  <si>
    <t>Bathroom</t>
  </si>
  <si>
    <t>Animal</t>
  </si>
  <si>
    <t>Cotton</t>
  </si>
  <si>
    <t>Feather Bed</t>
  </si>
  <si>
    <t>Back Tabs</t>
  </si>
  <si>
    <t>Arch Top</t>
  </si>
  <si>
    <t>Horizontal</t>
  </si>
  <si>
    <t>Framed Graphic</t>
  </si>
  <si>
    <t>Dome</t>
  </si>
  <si>
    <t>Up/Down</t>
  </si>
  <si>
    <t>Inline (cord)</t>
  </si>
  <si>
    <t>Black</t>
  </si>
  <si>
    <t>N/A</t>
  </si>
  <si>
    <t xml:space="preserve">Children's </t>
  </si>
  <si>
    <t>Bath Rugs</t>
  </si>
  <si>
    <t>AMERSIGNDS</t>
  </si>
  <si>
    <t>SAV</t>
  </si>
  <si>
    <t>Kammy Man</t>
  </si>
  <si>
    <t>Halloween</t>
  </si>
  <si>
    <t>Child</t>
  </si>
  <si>
    <t>Sham</t>
  </si>
  <si>
    <t>Bedroom</t>
  </si>
  <si>
    <t>Asian Influence</t>
  </si>
  <si>
    <t>Cotton/Poly blend</t>
  </si>
  <si>
    <t>Fiber Bed</t>
  </si>
  <si>
    <t>Grommets</t>
  </si>
  <si>
    <t>Irregular</t>
  </si>
  <si>
    <t>Vertical</t>
  </si>
  <si>
    <t>Printed Canvas</t>
  </si>
  <si>
    <t>Square</t>
  </si>
  <si>
    <t>Side/Side</t>
  </si>
  <si>
    <t>On Socket</t>
  </si>
  <si>
    <t>Brass</t>
  </si>
  <si>
    <t>Solid</t>
  </si>
  <si>
    <t>Rod pocket</t>
  </si>
  <si>
    <t>Coastal</t>
  </si>
  <si>
    <t>Bathroom Accessory Sets</t>
  </si>
  <si>
    <t>BBBDROP</t>
  </si>
  <si>
    <t>WD2</t>
  </si>
  <si>
    <t>Applique</t>
  </si>
  <si>
    <t>Koy Saelee</t>
  </si>
  <si>
    <t>Thanksgiving</t>
  </si>
  <si>
    <t>Teen</t>
  </si>
  <si>
    <t>Bedskirt</t>
  </si>
  <si>
    <t>Entry &amp; Mudroom</t>
  </si>
  <si>
    <t>Casual</t>
  </si>
  <si>
    <t>Down</t>
  </si>
  <si>
    <t>Memory Foam</t>
  </si>
  <si>
    <t>Rod Pocket</t>
  </si>
  <si>
    <t>Other</t>
  </si>
  <si>
    <t>Horizontal or Vertical</t>
  </si>
  <si>
    <t>Gel Coated Canvas</t>
  </si>
  <si>
    <t>Empire</t>
  </si>
  <si>
    <t>Both</t>
  </si>
  <si>
    <t>Lamp Base</t>
  </si>
  <si>
    <t>Bronze</t>
  </si>
  <si>
    <t>Pattern</t>
  </si>
  <si>
    <t>Grommeted</t>
  </si>
  <si>
    <t>Contemporary</t>
  </si>
  <si>
    <t>Comforter Sets</t>
  </si>
  <si>
    <t>BEALLSDS</t>
  </si>
  <si>
    <t>WOD</t>
  </si>
  <si>
    <t>Lani Murakami</t>
  </si>
  <si>
    <t>Mattress Pad</t>
  </si>
  <si>
    <t>Home Office</t>
  </si>
  <si>
    <t>Classic</t>
  </si>
  <si>
    <t>Down Alternative</t>
  </si>
  <si>
    <t>Rod Pocket/Back Tabs</t>
  </si>
  <si>
    <t>Oval</t>
  </si>
  <si>
    <t>Metallic Canvas</t>
  </si>
  <si>
    <t>Round</t>
  </si>
  <si>
    <t>Brushed Nickel</t>
  </si>
  <si>
    <t>Back tab</t>
  </si>
  <si>
    <t>Country Cottage</t>
  </si>
  <si>
    <t>Duvet Sets</t>
  </si>
  <si>
    <t>BLOOM02</t>
  </si>
  <si>
    <t>LVM/SAV</t>
  </si>
  <si>
    <t>Boho</t>
  </si>
  <si>
    <t>Winnie Cheung</t>
  </si>
  <si>
    <t>Mattress Topper</t>
  </si>
  <si>
    <t>Kids</t>
  </si>
  <si>
    <t>Down/Poly blend</t>
  </si>
  <si>
    <t>Tab Top</t>
  </si>
  <si>
    <t>Rectangle</t>
  </si>
  <si>
    <t>Hand-embellished Canvas</t>
  </si>
  <si>
    <t>Bell</t>
  </si>
  <si>
    <t>Chrome</t>
  </si>
  <si>
    <t>Rod pocket &amp; back tab</t>
  </si>
  <si>
    <t>Glam</t>
  </si>
  <si>
    <t>Kids &amp; Teens Curtains</t>
  </si>
  <si>
    <t>BONTON01</t>
  </si>
  <si>
    <t>WD2/SAV</t>
  </si>
  <si>
    <t>Botanical</t>
  </si>
  <si>
    <t>Mattress</t>
  </si>
  <si>
    <t>Kitchen &amp; Dining</t>
  </si>
  <si>
    <t>Cottage/Country</t>
  </si>
  <si>
    <t>Feather/Down</t>
  </si>
  <si>
    <t>Framed Canvas - 100% Gel Coat</t>
  </si>
  <si>
    <t>Drum</t>
  </si>
  <si>
    <t>Copper</t>
  </si>
  <si>
    <t>Pinch Pleat</t>
  </si>
  <si>
    <t>Global Inspired</t>
  </si>
  <si>
    <t>Kitchen Curtains</t>
  </si>
  <si>
    <t>COSTPLUS01</t>
  </si>
  <si>
    <t>WOD/SAV</t>
  </si>
  <si>
    <t>Cityscape</t>
  </si>
  <si>
    <t>Pillow Insert</t>
  </si>
  <si>
    <t>Living &amp; Family</t>
  </si>
  <si>
    <t>Foam Particle</t>
  </si>
  <si>
    <t>Resin Sculpture</t>
  </si>
  <si>
    <t>Gold</t>
  </si>
  <si>
    <t>Industrial</t>
  </si>
  <si>
    <t>Panels</t>
  </si>
  <si>
    <t>CSNSTORES</t>
  </si>
  <si>
    <t>Other Pillows</t>
  </si>
  <si>
    <t>Patio</t>
  </si>
  <si>
    <t>Polyester</t>
  </si>
  <si>
    <t>Embossed &amp; Painted Metal</t>
  </si>
  <si>
    <t>Graphite</t>
  </si>
  <si>
    <t>Rod pocket w/Hidden Back Tab</t>
  </si>
  <si>
    <t>Mid-Century Modern (Retro)</t>
  </si>
  <si>
    <t>Pillowcases</t>
  </si>
  <si>
    <t>DESINC</t>
  </si>
  <si>
    <t>Outdoor Pillow</t>
  </si>
  <si>
    <t>Small Spaces</t>
  </si>
  <si>
    <t>Lodge/Cabin</t>
  </si>
  <si>
    <t>Wool</t>
  </si>
  <si>
    <t>Printed Glass</t>
  </si>
  <si>
    <t>Gunmetal</t>
  </si>
  <si>
    <t>Tie Top</t>
  </si>
  <si>
    <t>Mission Shaker</t>
  </si>
  <si>
    <t>Quilt Sets</t>
  </si>
  <si>
    <t>ECHODES</t>
  </si>
  <si>
    <t>Damask</t>
  </si>
  <si>
    <t>Outdoor Cushion</t>
  </si>
  <si>
    <t>Luxury</t>
  </si>
  <si>
    <t>Shadowbox</t>
  </si>
  <si>
    <t>Iron</t>
  </si>
  <si>
    <t>Inverted Pleat</t>
  </si>
  <si>
    <t>Modern</t>
  </si>
  <si>
    <t>Shower Curtain</t>
  </si>
  <si>
    <t>FINGERHUTDS</t>
  </si>
  <si>
    <t>Embroidered</t>
  </si>
  <si>
    <t>Outdoor Pouf</t>
  </si>
  <si>
    <t>Mid-Century</t>
  </si>
  <si>
    <t>Printed Wood Box</t>
  </si>
  <si>
    <t>Metal</t>
  </si>
  <si>
    <t>Rustic</t>
  </si>
  <si>
    <t>Towel Sets</t>
  </si>
  <si>
    <t>HSNDS</t>
  </si>
  <si>
    <t>Figurative</t>
  </si>
  <si>
    <t>Panel Pair</t>
  </si>
  <si>
    <t>Modern/Contemporary</t>
  </si>
  <si>
    <t>Die-cut Wood</t>
  </si>
  <si>
    <t>Pewter</t>
  </si>
  <si>
    <t>Scandinavian</t>
  </si>
  <si>
    <t>Valances</t>
  </si>
  <si>
    <t>JCPENNEY01</t>
  </si>
  <si>
    <t>Floral</t>
  </si>
  <si>
    <t>Sheer</t>
  </si>
  <si>
    <t>Preppy</t>
  </si>
  <si>
    <t>Gold Foil</t>
  </si>
  <si>
    <t>Polished Nickel</t>
  </si>
  <si>
    <t>Tiffany</t>
  </si>
  <si>
    <t>KOHLDSN</t>
  </si>
  <si>
    <t>Geometric</t>
  </si>
  <si>
    <t>Sheer Pair</t>
  </si>
  <si>
    <t>Southwest</t>
  </si>
  <si>
    <t>Deco Box</t>
  </si>
  <si>
    <t>Rose Gold</t>
  </si>
  <si>
    <t>Traditional</t>
  </si>
  <si>
    <t>MACY02</t>
  </si>
  <si>
    <t>Gingham</t>
  </si>
  <si>
    <t>Kitchen Tier</t>
  </si>
  <si>
    <t>Silver</t>
  </si>
  <si>
    <t>Vintage</t>
  </si>
  <si>
    <t>NEBFUR01</t>
  </si>
  <si>
    <t>Global</t>
  </si>
  <si>
    <t>Outdoor Panel</t>
  </si>
  <si>
    <t>Transitional</t>
  </si>
  <si>
    <t>Steel</t>
  </si>
  <si>
    <t>OLLIIX</t>
  </si>
  <si>
    <t>Jacquard</t>
  </si>
  <si>
    <t>Electric Throw</t>
  </si>
  <si>
    <t>OVERSTOCK01</t>
  </si>
  <si>
    <t>Landscape</t>
  </si>
  <si>
    <t xml:space="preserve">Electric Blanket </t>
  </si>
  <si>
    <t>PETCODS</t>
  </si>
  <si>
    <t>Medallion</t>
  </si>
  <si>
    <t>Gift Set (Throw)</t>
  </si>
  <si>
    <t>SAMSDS</t>
  </si>
  <si>
    <t>Nature</t>
  </si>
  <si>
    <t>Gift Set (Blanket)</t>
  </si>
  <si>
    <t>SEARS01</t>
  </si>
  <si>
    <t>Novelty</t>
  </si>
  <si>
    <t xml:space="preserve">Accent Chair </t>
  </si>
  <si>
    <t>SHOPKODS</t>
  </si>
  <si>
    <t>Paisley</t>
  </si>
  <si>
    <t>Dining Chair</t>
  </si>
  <si>
    <t>STEINDS</t>
  </si>
  <si>
    <t>Patchwork</t>
  </si>
  <si>
    <t>Lounge</t>
  </si>
  <si>
    <t>TGTDVS</t>
  </si>
  <si>
    <t>Pieced</t>
  </si>
  <si>
    <t>Dining Bench</t>
  </si>
  <si>
    <t>WALMARTDS</t>
  </si>
  <si>
    <t>Plaid</t>
  </si>
  <si>
    <t>Other Bench</t>
  </si>
  <si>
    <t>YANKEERETAIL</t>
  </si>
  <si>
    <t>Polka Dots</t>
  </si>
  <si>
    <t>Settee</t>
  </si>
  <si>
    <t>Print</t>
  </si>
  <si>
    <t>Coffee Table</t>
  </si>
  <si>
    <t>Quilted</t>
  </si>
  <si>
    <t>End Table</t>
  </si>
  <si>
    <t>Scenic</t>
  </si>
  <si>
    <t>Console Table</t>
  </si>
  <si>
    <t>Accent Table</t>
  </si>
  <si>
    <t>Striped</t>
  </si>
  <si>
    <t>Décor Mirror</t>
  </si>
  <si>
    <t>Typography</t>
  </si>
  <si>
    <t>Bed Mirror</t>
  </si>
  <si>
    <t>Vases</t>
  </si>
  <si>
    <t>Bowls</t>
  </si>
  <si>
    <t>Planters</t>
  </si>
  <si>
    <t>Flowers &amp; Plants</t>
  </si>
  <si>
    <t>Baskets</t>
  </si>
  <si>
    <t>Boxes</t>
  </si>
  <si>
    <t>Trays</t>
  </si>
  <si>
    <t>Tabletop Décor</t>
  </si>
  <si>
    <t>Wall Décor</t>
  </si>
  <si>
    <t>JLA HOME Price Quote Sheet</t>
  </si>
  <si>
    <t>Customer Name</t>
  </si>
  <si>
    <t>JLA home Ecom</t>
  </si>
  <si>
    <t>Fashion Bedding Program Size</t>
  </si>
  <si>
    <t>Small  ($0~$150,000)</t>
  </si>
  <si>
    <t>JLA Division</t>
  </si>
  <si>
    <t>Bath</t>
  </si>
  <si>
    <t>Other Division Program Size</t>
  </si>
  <si>
    <t>Program Name (Keyword)</t>
  </si>
  <si>
    <t>Test order</t>
  </si>
  <si>
    <t>Order Type</t>
  </si>
  <si>
    <t>Rollout/Replenishment</t>
  </si>
  <si>
    <t>China Production Team</t>
  </si>
  <si>
    <t>Order Process</t>
  </si>
  <si>
    <t>Domestic: Warehouse</t>
  </si>
  <si>
    <t xml:space="preserve">Program Commit Date </t>
  </si>
  <si>
    <t>Ship To Location</t>
  </si>
  <si>
    <t>Program Update Date</t>
  </si>
  <si>
    <t>Est. Sales Total</t>
  </si>
  <si>
    <t>Item Description</t>
  </si>
  <si>
    <t>color</t>
  </si>
  <si>
    <t>Material/weight</t>
  </si>
  <si>
    <t>size</t>
  </si>
  <si>
    <t>FOB Pakistan Cost $</t>
  </si>
  <si>
    <t>Freight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</si>
  <si>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</si>
  <si>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</si>
  <si>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</si>
  <si>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</si>
  <si>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</si>
  <si>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</si>
  <si>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AMZ set up prices</t>
  </si>
  <si>
    <t>Suggest retail price</t>
  </si>
  <si>
    <t>mark up</t>
  </si>
  <si>
    <t>comments</t>
  </si>
  <si>
    <t xml:space="preserve">Master 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</si>
  <si>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</si>
  <si>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</si>
  <si>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</si>
  <si>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</si>
  <si>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</si>
  <si>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</si>
  <si>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</si>
  <si>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</si>
  <si>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Vendor agreement 
total</t>
  </si>
  <si>
    <t xml:space="preserve">Item set up additional load </t>
  </si>
  <si>
    <t>marketing</t>
  </si>
  <si>
    <t>Freight allowance</t>
  </si>
  <si>
    <t>Warehouse charges</t>
  </si>
  <si>
    <t>Brand</t>
  </si>
  <si>
    <t>L (cm)</t>
  </si>
  <si>
    <t>W (cm)</t>
  </si>
  <si>
    <t xml:space="preserve"> H (cm)</t>
  </si>
  <si>
    <t>Retail MU</t>
  </si>
  <si>
    <t>6pc towel set</t>
  </si>
  <si>
    <t>27x54''(2)
16x28''(2)
13x13''(2)</t>
  </si>
  <si>
    <t>6302.60.0020</t>
  </si>
  <si>
    <t>Sample Photo</t>
  </si>
  <si>
    <t>27x54''(4)</t>
  </si>
  <si>
    <t xml:space="preserve">Carton size </t>
  </si>
  <si>
    <t>2pc bath sheet</t>
  </si>
  <si>
    <t>4pc Bath towel set</t>
  </si>
  <si>
    <t>WAFFLE  TOWELS   Dobby 6pc set</t>
  </si>
  <si>
    <t>WAFFLE  TOWELS   Dobby 4pc set</t>
  </si>
  <si>
    <t>WAFFLE  TOWELS   Dobby 2pc set</t>
  </si>
  <si>
    <t>35x70''(2)</t>
    <phoneticPr fontId="57" type="noConversion"/>
  </si>
  <si>
    <t>100% COMBED COTTON 2 ply pile YARN DYED DOBBY SLUB TERRY
550gsm</t>
  </si>
  <si>
    <t>800 sets</t>
  </si>
  <si>
    <t>Before tariff</t>
  </si>
  <si>
    <t>With tariff</t>
  </si>
  <si>
    <t>Price difference</t>
  </si>
  <si>
    <t xml:space="preserve">35x70''(2)
</t>
    <phoneticPr fontId="57" type="noConversion"/>
  </si>
  <si>
    <t>6302.60.0021</t>
  </si>
  <si>
    <t>27x54''(2)
16x28''(2)
13x13''(2)</t>
    <phoneticPr fontId="57" type="noConversion"/>
  </si>
  <si>
    <t>Fashion Towel with tariff</t>
    <phoneticPr fontId="57" type="noConversion"/>
  </si>
  <si>
    <t>Fashion Towel</t>
    <phoneticPr fontId="57" type="noConversion"/>
  </si>
  <si>
    <t>warehouse charges</t>
  </si>
  <si>
    <t>drop ship</t>
  </si>
  <si>
    <t xml:space="preserve">marketing </t>
  </si>
  <si>
    <t>load</t>
  </si>
  <si>
    <t>DA%</t>
  </si>
  <si>
    <t>Mark Up</t>
  </si>
  <si>
    <t>suggest retail  price</t>
  </si>
  <si>
    <t xml:space="preserve">average
EEC load set up price </t>
  </si>
  <si>
    <t>JLA standard price with drop ship</t>
  </si>
  <si>
    <t xml:space="preserve">JLA standard price </t>
  </si>
  <si>
    <t>JLA LDP MU%</t>
  </si>
  <si>
    <t>40' Freight</t>
  </si>
  <si>
    <t>Net weight (kg )</t>
  </si>
  <si>
    <t>Gross weight (kg )</t>
  </si>
  <si>
    <t>F.O.B Cost $</t>
  </si>
  <si>
    <t>Exchange Rate</t>
    <phoneticPr fontId="57" type="noConversion"/>
  </si>
  <si>
    <t>Production China RMB Cost</t>
  </si>
  <si>
    <t>Size / Spec.</t>
  </si>
  <si>
    <t xml:space="preserve">Fabrication </t>
  </si>
  <si>
    <t>Vendor Name</t>
  </si>
  <si>
    <t>Overseas Production Team</t>
  </si>
  <si>
    <t>Program Commit Date</t>
  </si>
  <si>
    <t>No</t>
    <phoneticPr fontId="57" type="noConversion"/>
  </si>
  <si>
    <t>Customer Exclusive</t>
  </si>
  <si>
    <t>NO</t>
    <phoneticPr fontId="57" type="noConversion"/>
  </si>
  <si>
    <t>Factory Control</t>
  </si>
  <si>
    <t>India</t>
    <phoneticPr fontId="57" type="noConversion"/>
  </si>
  <si>
    <t>Country of Origin</t>
  </si>
  <si>
    <t>Est. Total Sales</t>
  </si>
  <si>
    <t>VIN/Art No.</t>
  </si>
  <si>
    <t>Planner</t>
    <phoneticPr fontId="57" type="noConversion"/>
  </si>
  <si>
    <t>Responsible Party</t>
  </si>
  <si>
    <t>SV2</t>
    <phoneticPr fontId="57" type="noConversion"/>
  </si>
  <si>
    <t>Small: &lt; $50K</t>
    <phoneticPr fontId="57" type="noConversion"/>
  </si>
  <si>
    <t>Est. Program Size</t>
  </si>
  <si>
    <t>Jennifer Tung</t>
    <phoneticPr fontId="57" type="noConversion"/>
  </si>
  <si>
    <t>UCCPM</t>
  </si>
  <si>
    <t>Domestic: Warehouse</t>
    <phoneticPr fontId="57" type="noConversion"/>
  </si>
  <si>
    <t xml:space="preserve">Ecom Madsion Park </t>
    <phoneticPr fontId="57" type="noConversion"/>
  </si>
  <si>
    <t>Program Name</t>
  </si>
  <si>
    <t>Madsion Park</t>
    <phoneticPr fontId="57" type="noConversion"/>
  </si>
  <si>
    <t>Daisy Sun</t>
    <phoneticPr fontId="57" type="noConversion"/>
  </si>
  <si>
    <t>PDPM</t>
  </si>
  <si>
    <t>Rollout/Replenishment</t>
    <phoneticPr fontId="57" type="noConversion"/>
  </si>
  <si>
    <t xml:space="preserve">Bath
</t>
    <phoneticPr fontId="57" type="noConversion"/>
  </si>
  <si>
    <t>Division</t>
  </si>
  <si>
    <t xml:space="preserve"> Ecom</t>
    <phoneticPr fontId="57" type="noConversion"/>
  </si>
  <si>
    <t>Customer</t>
  </si>
  <si>
    <t xml:space="preserve"> </t>
  </si>
  <si>
    <t>Blue</t>
    <phoneticPr fontId="57" type="noConversion"/>
  </si>
  <si>
    <t>Charcoal</t>
    <phoneticPr fontId="57" type="noConversion"/>
  </si>
  <si>
    <t>Sage Green</t>
    <phoneticPr fontId="57" type="noConversion"/>
  </si>
  <si>
    <t>Beige</t>
    <phoneticPr fontId="57" type="noConversion"/>
  </si>
  <si>
    <t>Grey</t>
    <phoneticPr fontId="57" type="noConversion"/>
  </si>
  <si>
    <t>Licensor</t>
  </si>
  <si>
    <t>Madison Park</t>
  </si>
  <si>
    <t>Normal</t>
  </si>
  <si>
    <t>Set</t>
    <phoneticPr fontId="113" type="noConversion"/>
  </si>
  <si>
    <t>FASHION TOWEL(75)</t>
  </si>
  <si>
    <t>Total Sales</t>
  </si>
  <si>
    <t>Total Cost</t>
  </si>
  <si>
    <t>Total Quantity</t>
  </si>
  <si>
    <t>Final Markup %</t>
  </si>
  <si>
    <t>Initial Markup %</t>
  </si>
  <si>
    <t>Suggested Retail Price</t>
  </si>
  <si>
    <t>JLA Price with Dropship Charge</t>
  </si>
  <si>
    <t>JLA Standard Price</t>
  </si>
  <si>
    <t>LDP Cost with Load $</t>
  </si>
  <si>
    <t>Total Load $</t>
  </si>
  <si>
    <t>Load 1 $</t>
  </si>
  <si>
    <t>Load 1 %</t>
  </si>
  <si>
    <t>Load 1</t>
  </si>
  <si>
    <t>Warehouse Charge $</t>
  </si>
  <si>
    <t>Warehouse Charge %</t>
  </si>
  <si>
    <t>Dropship Charge</t>
  </si>
  <si>
    <t>Minimum Dropship Charge</t>
  </si>
  <si>
    <t>General Load $</t>
  </si>
  <si>
    <t>General Load %</t>
  </si>
  <si>
    <t>DA $</t>
  </si>
  <si>
    <t>DA %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</si>
  <si>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</si>
  <si>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</si>
  <si>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</si>
  <si>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</si>
  <si>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</si>
  <si>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</si>
  <si>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Container Volume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</si>
  <si>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</si>
  <si>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</si>
  <si>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</si>
  <si>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</si>
  <si>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</si>
  <si>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</si>
  <si>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</si>
  <si>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FOB Cost $ (Value)</t>
  </si>
  <si>
    <t>Unit of Measure</t>
  </si>
  <si>
    <t>UPC</t>
  </si>
  <si>
    <t>Item No.</t>
  </si>
  <si>
    <t>Color</t>
  </si>
  <si>
    <t>Size/Spec.</t>
  </si>
  <si>
    <t>Fabrication</t>
  </si>
  <si>
    <t>Description-Short</t>
  </si>
  <si>
    <t>Product Category</t>
  </si>
  <si>
    <t>Photo</t>
  </si>
  <si>
    <t>Line No.</t>
  </si>
  <si>
    <t xml:space="preserve">Hayden </t>
  </si>
  <si>
    <t>Hayden Heathered Fashion Towel Set</t>
    <phoneticPr fontId="57" type="noConversion"/>
  </si>
  <si>
    <t>100% COMBED COTTON 2 ply pile YARN DYED DOBBY SLUB TERRY
550gsm</t>
    <phoneticPr fontId="57" type="noConversion"/>
  </si>
  <si>
    <t>Hayden Heathered</t>
    <phoneticPr fontId="57" type="noConversion"/>
  </si>
  <si>
    <t>6 pieces set-27x54"(2)
16x28"(2)
13x13"(2)</t>
  </si>
  <si>
    <t>6 pieces set-27x54"(2)
16x28"(2)
13x13"(2)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</si>
</sst>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¥&quot;#,##0.00;&quot;¥&quot;\-#,##0.00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0_);[Red]\(0\)"/>
    <numFmt numFmtId="181" formatCode="0.00_ "/>
    <numFmt numFmtId="182" formatCode="0.0%"/>
    <numFmt numFmtId="183" formatCode="0.000%"/>
    <numFmt numFmtId="184" formatCode="[$-409]d/mmm;@"/>
    <numFmt numFmtId="185" formatCode="[$￥-804]#,##0.00;[Red][$￥-804]#,##0.00"/>
    <numFmt numFmtId="186" formatCode="[$-409]d\-mmm;@"/>
    <numFmt numFmtId="187" formatCode="_ \¥* #,##0.00_ ;_ \¥* \-#,##0.00_ ;_ \¥* &quot;-&quot;??_ ;_ @_ "/>
    <numFmt numFmtId="188" formatCode="[$$-409]#,##0.000000"/>
    <numFmt numFmtId="189" formatCode="&quot;$&quot;#,##0.00_);[Red]\(&quot;$&quot;#,##0.00\)"/>
    <numFmt numFmtId="190" formatCode="[$-409]dd/mmm/yy;@"/>
    <numFmt numFmtId="191" formatCode="[$$-409]#,##0.00;\-[$$-409]#,##0.00"/>
  </numFmts>
  <fonts count="116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4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color rgb="FF000000"/>
      <name val="Arial"/>
      <family val="2"/>
    </font>
    <font>
      <sz val="12"/>
      <color indexed="14"/>
      <name val="新細明體"/>
      <family val="1"/>
    </font>
    <font>
      <sz val="12"/>
      <color indexed="60"/>
      <name val="新細明體"/>
      <family val="1"/>
    </font>
    <font>
      <sz val="12"/>
      <color indexed="6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20"/>
      <name val="新細明體"/>
      <family val="1"/>
    </font>
    <font>
      <sz val="12"/>
      <color indexed="17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b/>
      <sz val="12"/>
      <color indexed="9"/>
      <name val="宋体"/>
      <family val="3"/>
      <charset val="134"/>
    </font>
    <font>
      <b/>
      <sz val="12"/>
      <color indexed="52"/>
      <name val="新細明體"/>
      <family val="1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7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53" fillId="22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3" borderId="0" applyNumberFormat="0" applyBorder="0" applyAlignment="0" applyProtection="0"/>
    <xf numFmtId="0" fontId="15" fillId="22" borderId="0" applyNumberFormat="0" applyFon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15" fillId="0" borderId="0"/>
    <xf numFmtId="0" fontId="16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7" fillId="0" borderId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Font="0" applyFill="0" applyBorder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5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30" fillId="20" borderId="8" applyNumberFormat="0" applyAlignment="0" applyProtection="0"/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55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1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24" borderId="7" applyNumberFormat="0" applyFont="0" applyAlignment="0" applyProtection="0">
      <alignment vertical="center"/>
    </xf>
    <xf numFmtId="0" fontId="16" fillId="24" borderId="7" applyNumberFormat="0" applyFont="0" applyAlignment="0" applyProtection="0">
      <alignment vertical="center"/>
    </xf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60" fillId="0" borderId="0" applyFont="0" applyFill="0" applyBorder="0" applyAlignment="0" applyProtection="0"/>
    <xf numFmtId="0" fontId="16" fillId="0" borderId="0"/>
    <xf numFmtId="0" fontId="16" fillId="0" borderId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75" fillId="0" borderId="0"/>
    <xf numFmtId="0" fontId="14" fillId="0" borderId="0"/>
    <xf numFmtId="0" fontId="77" fillId="0" borderId="0"/>
    <xf numFmtId="0" fontId="78" fillId="0" borderId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184" fontId="14" fillId="0" borderId="0" applyProtection="0"/>
    <xf numFmtId="0" fontId="8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/>
    <xf numFmtId="0" fontId="50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8" fontId="17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0" fontId="14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2" fillId="0" borderId="0">
      <alignment vertical="center"/>
    </xf>
    <xf numFmtId="0" fontId="16" fillId="0" borderId="0"/>
    <xf numFmtId="0" fontId="33" fillId="0" borderId="0" applyNumberFormat="0" applyFill="0" applyBorder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6" borderId="0">
      <alignment horizontal="center" vertical="center"/>
    </xf>
    <xf numFmtId="0" fontId="14" fillId="0" borderId="0"/>
    <xf numFmtId="0" fontId="87" fillId="33" borderId="0" applyNumberFormat="0" applyBorder="0" applyAlignment="0" applyProtection="0"/>
    <xf numFmtId="0" fontId="88" fillId="47" borderId="0" applyNumberFormat="0" applyBorder="0" applyAlignment="0" applyProtection="0"/>
    <xf numFmtId="0" fontId="89" fillId="47" borderId="0" applyNumberFormat="0" applyBorder="0" applyAlignment="0" applyProtection="0">
      <alignment vertical="center"/>
    </xf>
    <xf numFmtId="0" fontId="16" fillId="48" borderId="7" applyNumberFormat="0" applyFont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>
      <alignment vertical="center"/>
    </xf>
    <xf numFmtId="0" fontId="35" fillId="34" borderId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6" fontId="16" fillId="0" borderId="0"/>
    <xf numFmtId="0" fontId="16" fillId="0" borderId="0"/>
    <xf numFmtId="0" fontId="16" fillId="0" borderId="0"/>
    <xf numFmtId="0" fontId="8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0" borderId="4" applyNumberFormat="0" applyFill="0" applyAlignment="0" applyProtection="0"/>
    <xf numFmtId="0" fontId="95" fillId="0" borderId="26" applyNumberFormat="0" applyFill="0" applyAlignment="0" applyProtection="0"/>
    <xf numFmtId="0" fontId="95" fillId="0" borderId="0" applyNumberFormat="0" applyFill="0" applyBorder="0" applyAlignment="0" applyProtection="0"/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96" fillId="53" borderId="2" applyNumberFormat="0" applyAlignment="0" applyProtection="0">
      <alignment vertical="center"/>
    </xf>
    <xf numFmtId="0" fontId="93" fillId="34" borderId="0" applyNumberFormat="0" applyBorder="0" applyAlignment="0" applyProtection="0"/>
    <xf numFmtId="0" fontId="97" fillId="31" borderId="1" applyNumberFormat="0" applyAlignment="0" applyProtection="0"/>
    <xf numFmtId="0" fontId="98" fillId="22" borderId="1" applyNumberFormat="0" applyAlignment="0" applyProtection="0">
      <alignment vertical="center"/>
    </xf>
    <xf numFmtId="0" fontId="16" fillId="48" borderId="7" applyNumberFormat="0" applyFont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101" fillId="37" borderId="1" applyNumberFormat="0" applyAlignment="0" applyProtection="0">
      <alignment vertical="center"/>
    </xf>
    <xf numFmtId="0" fontId="102" fillId="22" borderId="8" applyNumberFormat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104" fillId="0" borderId="0"/>
    <xf numFmtId="0" fontId="13" fillId="0" borderId="0"/>
    <xf numFmtId="176" fontId="13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0" fontId="11" fillId="0" borderId="0"/>
    <xf numFmtId="176" fontId="11" fillId="0" borderId="0" applyFont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5" fillId="0" borderId="0"/>
    <xf numFmtId="0" fontId="3" fillId="0" borderId="0"/>
    <xf numFmtId="176" fontId="3" fillId="0" borderId="0" applyFont="0" applyFill="0" applyBorder="0" applyAlignment="0" applyProtection="0"/>
    <xf numFmtId="0" fontId="106" fillId="0" borderId="0"/>
    <xf numFmtId="0" fontId="2" fillId="0" borderId="0"/>
    <xf numFmtId="176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0" fontId="59" fillId="0" borderId="0"/>
  </cellStyleXfs>
  <cellXfs count="290">
    <xf numFmtId="0" fontId="0" fillId="0" borderId="0" xfId="0"/>
    <xf numFmtId="0" fontId="59" fillId="0" borderId="0" xfId="0" applyFont="1"/>
    <xf numFmtId="0" fontId="59" fillId="0" borderId="0" xfId="1072" applyFont="1" applyAlignment="1">
      <alignment wrapText="1"/>
    </xf>
    <xf numFmtId="0" fontId="58" fillId="28" borderId="0" xfId="1072" applyFont="1" applyFill="1" applyAlignment="1">
      <alignment wrapText="1"/>
    </xf>
    <xf numFmtId="0" fontId="58" fillId="27" borderId="0" xfId="1072" applyFont="1" applyFill="1" applyAlignment="1">
      <alignment wrapText="1"/>
    </xf>
    <xf numFmtId="0" fontId="58" fillId="26" borderId="0" xfId="1072" applyFont="1" applyFill="1" applyAlignment="1">
      <alignment wrapText="1"/>
    </xf>
    <xf numFmtId="0" fontId="58" fillId="25" borderId="0" xfId="1072" applyFont="1" applyFill="1" applyAlignment="1">
      <alignment wrapText="1"/>
    </xf>
    <xf numFmtId="0" fontId="58" fillId="30" borderId="0" xfId="1072" applyFont="1" applyFill="1" applyAlignment="1">
      <alignment wrapText="1"/>
    </xf>
    <xf numFmtId="0" fontId="61" fillId="0" borderId="0" xfId="1076" applyFont="1" applyAlignment="1">
      <alignment horizontal="center"/>
    </xf>
    <xf numFmtId="0" fontId="62" fillId="0" borderId="0" xfId="1076" applyFont="1" applyAlignment="1">
      <alignment horizontal="center"/>
    </xf>
    <xf numFmtId="0" fontId="61" fillId="0" borderId="0" xfId="0" applyFont="1" applyAlignment="1">
      <alignment horizontal="center"/>
    </xf>
    <xf numFmtId="180" fontId="62" fillId="0" borderId="0" xfId="1076" applyNumberFormat="1" applyFont="1" applyAlignment="1">
      <alignment horizontal="center"/>
    </xf>
    <xf numFmtId="180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10" fontId="61" fillId="0" borderId="0" xfId="0" applyNumberFormat="1" applyFont="1" applyAlignment="1">
      <alignment horizontal="center"/>
    </xf>
    <xf numFmtId="0" fontId="64" fillId="0" borderId="0" xfId="1006" applyFont="1" applyAlignment="1" applyProtection="1">
      <alignment horizontal="center"/>
      <protection locked="0"/>
    </xf>
    <xf numFmtId="0" fontId="65" fillId="0" borderId="11" xfId="1006" applyFont="1" applyBorder="1" applyAlignment="1" applyProtection="1">
      <alignment horizontal="left"/>
      <protection locked="0"/>
    </xf>
    <xf numFmtId="0" fontId="66" fillId="0" borderId="12" xfId="1006" applyFont="1" applyBorder="1" applyAlignment="1" applyProtection="1">
      <alignment horizontal="left"/>
      <protection locked="0"/>
    </xf>
    <xf numFmtId="0" fontId="65" fillId="0" borderId="12" xfId="1006" applyFont="1" applyBorder="1" applyProtection="1">
      <protection locked="0"/>
    </xf>
    <xf numFmtId="0" fontId="66" fillId="29" borderId="13" xfId="1006" applyFont="1" applyFill="1" applyBorder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/>
      <protection locked="0"/>
    </xf>
    <xf numFmtId="0" fontId="65" fillId="0" borderId="14" xfId="1006" applyFont="1" applyBorder="1" applyAlignment="1" applyProtection="1">
      <alignment horizontal="left"/>
      <protection locked="0"/>
    </xf>
    <xf numFmtId="14" fontId="66" fillId="29" borderId="15" xfId="1006" applyNumberFormat="1" applyFont="1" applyFill="1" applyBorder="1" applyAlignment="1" applyProtection="1">
      <alignment horizontal="left"/>
      <protection locked="0"/>
    </xf>
    <xf numFmtId="180" fontId="61" fillId="0" borderId="0" xfId="1076" applyNumberFormat="1" applyFont="1" applyAlignment="1">
      <alignment horizontal="center"/>
    </xf>
    <xf numFmtId="14" fontId="66" fillId="0" borderId="15" xfId="1006" applyNumberFormat="1" applyFont="1" applyBorder="1" applyAlignment="1" applyProtection="1">
      <alignment horizontal="left"/>
      <protection locked="0"/>
    </xf>
    <xf numFmtId="179" fontId="67" fillId="0" borderId="0" xfId="1006" applyNumberFormat="1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 vertical="center" wrapText="1"/>
      <protection locked="0"/>
    </xf>
    <xf numFmtId="9" fontId="14" fillId="0" borderId="0" xfId="1006" applyNumberFormat="1" applyFont="1" applyAlignment="1" applyProtection="1">
      <alignment horizontal="center" wrapText="1"/>
      <protection locked="0"/>
    </xf>
    <xf numFmtId="0" fontId="67" fillId="0" borderId="0" xfId="1006" applyFont="1" applyAlignment="1" applyProtection="1">
      <alignment horizontal="left"/>
      <protection locked="0"/>
    </xf>
    <xf numFmtId="0" fontId="66" fillId="0" borderId="15" xfId="1006" applyFont="1" applyBorder="1" applyAlignment="1" applyProtection="1">
      <alignment horizontal="left"/>
      <protection locked="0"/>
    </xf>
    <xf numFmtId="9" fontId="14" fillId="0" borderId="0" xfId="1006" applyNumberFormat="1" applyFont="1" applyAlignment="1" applyProtection="1">
      <alignment horizontal="center"/>
      <protection locked="0"/>
    </xf>
    <xf numFmtId="9" fontId="67" fillId="0" borderId="0" xfId="1006" applyNumberFormat="1" applyFont="1" applyAlignment="1">
      <alignment horizontal="center" wrapText="1"/>
    </xf>
    <xf numFmtId="0" fontId="66" fillId="0" borderId="15" xfId="1006" applyFont="1" applyBorder="1" applyAlignment="1" applyProtection="1">
      <alignment horizontal="left" wrapText="1"/>
      <protection locked="0"/>
    </xf>
    <xf numFmtId="0" fontId="65" fillId="0" borderId="16" xfId="1006" applyFont="1" applyBorder="1" applyAlignment="1" applyProtection="1">
      <alignment horizontal="left"/>
      <protection locked="0"/>
    </xf>
    <xf numFmtId="0" fontId="65" fillId="0" borderId="17" xfId="1006" applyFont="1" applyBorder="1" applyAlignment="1" applyProtection="1">
      <alignment horizontal="left"/>
      <protection locked="0"/>
    </xf>
    <xf numFmtId="14" fontId="66" fillId="0" borderId="18" xfId="1006" applyNumberFormat="1" applyFont="1" applyBorder="1" applyAlignment="1" applyProtection="1">
      <alignment horizontal="left" wrapText="1"/>
      <protection locked="0"/>
    </xf>
    <xf numFmtId="0" fontId="65" fillId="0" borderId="18" xfId="1006" applyFont="1" applyBorder="1" applyAlignment="1" applyProtection="1">
      <alignment horizontal="left"/>
      <protection locked="0"/>
    </xf>
    <xf numFmtId="179" fontId="66" fillId="0" borderId="19" xfId="1006" applyNumberFormat="1" applyFont="1" applyBorder="1" applyAlignment="1" applyProtection="1">
      <alignment horizontal="left" wrapText="1"/>
      <protection locked="0"/>
    </xf>
    <xf numFmtId="9" fontId="68" fillId="0" borderId="0" xfId="1006" applyNumberFormat="1" applyFont="1" applyAlignment="1" applyProtection="1">
      <alignment horizontal="center"/>
      <protection locked="0"/>
    </xf>
    <xf numFmtId="9" fontId="68" fillId="0" borderId="0" xfId="1006" applyNumberFormat="1" applyFont="1" applyAlignment="1" applyProtection="1">
      <alignment horizontal="center" wrapText="1"/>
      <protection locked="0"/>
    </xf>
    <xf numFmtId="9" fontId="69" fillId="0" borderId="0" xfId="1006" applyNumberFormat="1" applyFont="1" applyAlignment="1">
      <alignment horizontal="center" wrapText="1"/>
    </xf>
    <xf numFmtId="0" fontId="62" fillId="22" borderId="20" xfId="10" applyFont="1" applyFill="1" applyBorder="1" applyAlignment="1">
      <alignment horizontal="left" wrapText="1"/>
    </xf>
    <xf numFmtId="10" fontId="62" fillId="22" borderId="27" xfId="1076" applyNumberFormat="1" applyFont="1" applyFill="1" applyBorder="1" applyAlignment="1">
      <alignment horizontal="center"/>
    </xf>
    <xf numFmtId="179" fontId="74" fillId="0" borderId="28" xfId="1076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14" fillId="0" borderId="0" xfId="1006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1" fillId="0" borderId="28" xfId="0" applyFont="1" applyBorder="1" applyAlignment="1">
      <alignment horizontal="left" wrapText="1"/>
    </xf>
    <xf numFmtId="0" fontId="61" fillId="0" borderId="28" xfId="0" applyFont="1" applyBorder="1" applyAlignment="1">
      <alignment horizontal="center" wrapText="1"/>
    </xf>
    <xf numFmtId="49" fontId="61" fillId="0" borderId="28" xfId="1076" applyNumberFormat="1" applyFont="1" applyBorder="1" applyAlignment="1">
      <alignment horizontal="center" vertical="center" wrapText="1"/>
    </xf>
    <xf numFmtId="179" fontId="73" fillId="0" borderId="28" xfId="1076" applyNumberFormat="1" applyFont="1" applyBorder="1" applyAlignment="1">
      <alignment horizontal="center" vertical="center" wrapText="1"/>
    </xf>
    <xf numFmtId="1" fontId="76" fillId="0" borderId="28" xfId="1076" applyNumberFormat="1" applyFont="1" applyBorder="1" applyAlignment="1">
      <alignment horizontal="center" vertical="center" wrapText="1"/>
    </xf>
    <xf numFmtId="0" fontId="76" fillId="0" borderId="28" xfId="1076" applyFont="1" applyBorder="1" applyAlignment="1">
      <alignment horizontal="center" vertical="center" wrapText="1"/>
    </xf>
    <xf numFmtId="181" fontId="61" fillId="0" borderId="28" xfId="1076" applyNumberFormat="1" applyFont="1" applyBorder="1" applyAlignment="1">
      <alignment horizontal="center" vertical="center" wrapText="1"/>
    </xf>
    <xf numFmtId="3" fontId="61" fillId="0" borderId="28" xfId="1076" applyNumberFormat="1" applyFont="1" applyBorder="1" applyAlignment="1">
      <alignment horizontal="center" vertical="center" wrapText="1"/>
    </xf>
    <xf numFmtId="0" fontId="61" fillId="0" borderId="28" xfId="1006" applyFont="1" applyBorder="1" applyAlignment="1">
      <alignment horizontal="center" vertical="center"/>
    </xf>
    <xf numFmtId="183" fontId="61" fillId="0" borderId="28" xfId="0" applyNumberFormat="1" applyFont="1" applyBorder="1" applyAlignment="1">
      <alignment horizontal="center" vertical="center"/>
    </xf>
    <xf numFmtId="179" fontId="73" fillId="0" borderId="28" xfId="10" applyNumberFormat="1" applyFont="1" applyBorder="1" applyAlignment="1">
      <alignment horizontal="center" vertical="center" wrapText="1"/>
    </xf>
    <xf numFmtId="179" fontId="61" fillId="0" borderId="28" xfId="10" applyNumberFormat="1" applyFont="1" applyBorder="1" applyAlignment="1">
      <alignment horizontal="center" vertical="center" wrapText="1"/>
    </xf>
    <xf numFmtId="10" fontId="61" fillId="0" borderId="28" xfId="1077" applyNumberFormat="1" applyFont="1" applyFill="1" applyBorder="1" applyAlignment="1">
      <alignment horizontal="center" vertical="center"/>
    </xf>
    <xf numFmtId="182" fontId="61" fillId="0" borderId="28" xfId="10" applyNumberFormat="1" applyFont="1" applyBorder="1" applyAlignment="1">
      <alignment horizontal="center" vertical="center"/>
    </xf>
    <xf numFmtId="182" fontId="61" fillId="0" borderId="28" xfId="10" applyNumberFormat="1" applyFont="1" applyBorder="1" applyAlignment="1">
      <alignment horizontal="left" vertical="center" wrapText="1"/>
    </xf>
    <xf numFmtId="0" fontId="66" fillId="0" borderId="28" xfId="1006" applyFont="1" applyBorder="1" applyAlignment="1" applyProtection="1">
      <alignment horizontal="left"/>
      <protection locked="0"/>
    </xf>
    <xf numFmtId="0" fontId="65" fillId="0" borderId="28" xfId="1006" applyFont="1" applyBorder="1" applyProtection="1">
      <protection locked="0"/>
    </xf>
    <xf numFmtId="0" fontId="66" fillId="0" borderId="28" xfId="1006" applyFont="1" applyBorder="1" applyAlignment="1" applyProtection="1">
      <alignment horizontal="left" wrapText="1"/>
      <protection locked="0"/>
    </xf>
    <xf numFmtId="14" fontId="66" fillId="0" borderId="28" xfId="1006" applyNumberFormat="1" applyFont="1" applyBorder="1" applyAlignment="1" applyProtection="1">
      <alignment horizontal="left" wrapText="1"/>
      <protection locked="0"/>
    </xf>
    <xf numFmtId="0" fontId="65" fillId="0" borderId="28" xfId="1006" applyFont="1" applyBorder="1" applyAlignment="1" applyProtection="1">
      <alignment wrapText="1"/>
      <protection locked="0"/>
    </xf>
    <xf numFmtId="0" fontId="62" fillId="22" borderId="25" xfId="10" applyFont="1" applyFill="1" applyBorder="1" applyAlignment="1">
      <alignment horizontal="left" wrapText="1"/>
    </xf>
    <xf numFmtId="0" fontId="62" fillId="22" borderId="28" xfId="1076" applyFont="1" applyFill="1" applyBorder="1" applyAlignment="1">
      <alignment horizontal="center" wrapText="1"/>
    </xf>
    <xf numFmtId="9" fontId="62" fillId="22" borderId="28" xfId="1076" applyNumberFormat="1" applyFont="1" applyFill="1" applyBorder="1" applyAlignment="1">
      <alignment horizontal="center" wrapText="1"/>
    </xf>
    <xf numFmtId="180" fontId="62" fillId="22" borderId="27" xfId="1076" applyNumberFormat="1" applyFont="1" applyFill="1" applyBorder="1" applyAlignment="1">
      <alignment horizontal="center" wrapText="1"/>
    </xf>
    <xf numFmtId="9" fontId="62" fillId="22" borderId="27" xfId="145" applyNumberFormat="1" applyFont="1" applyFill="1" applyBorder="1" applyAlignment="1">
      <alignment horizontal="center"/>
    </xf>
    <xf numFmtId="9" fontId="62" fillId="22" borderId="27" xfId="1076" applyNumberFormat="1" applyFont="1" applyFill="1" applyBorder="1" applyAlignment="1">
      <alignment horizontal="center" wrapText="1"/>
    </xf>
    <xf numFmtId="0" fontId="76" fillId="0" borderId="28" xfId="1079" applyFont="1" applyBorder="1" applyAlignment="1">
      <alignment wrapText="1"/>
    </xf>
    <xf numFmtId="179" fontId="76" fillId="54" borderId="28" xfId="108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55" borderId="0" xfId="0" applyFill="1" applyAlignment="1">
      <alignment horizontal="left" wrapText="1"/>
    </xf>
    <xf numFmtId="9" fontId="0" fillId="55" borderId="0" xfId="0" applyNumberFormat="1" applyFill="1"/>
    <xf numFmtId="9" fontId="61" fillId="0" borderId="28" xfId="333" applyNumberFormat="1" applyFont="1" applyBorder="1" applyAlignment="1" applyProtection="1">
      <alignment horizontal="center" vertical="center"/>
      <protection locked="0"/>
    </xf>
    <xf numFmtId="189" fontId="61" fillId="56" borderId="28" xfId="333" applyNumberFormat="1" applyFont="1" applyFill="1" applyBorder="1" applyAlignment="1" applyProtection="1">
      <alignment horizontal="center" vertical="center"/>
      <protection locked="0"/>
    </xf>
    <xf numFmtId="179" fontId="62" fillId="57" borderId="28" xfId="333" applyNumberFormat="1" applyFont="1" applyFill="1" applyBorder="1" applyAlignment="1">
      <alignment horizontal="center" vertical="center"/>
    </xf>
    <xf numFmtId="182" fontId="62" fillId="0" borderId="28" xfId="333" applyNumberFormat="1" applyFont="1" applyBorder="1" applyAlignment="1">
      <alignment horizontal="center" vertical="center"/>
    </xf>
    <xf numFmtId="189" fontId="61" fillId="0" borderId="28" xfId="333" applyNumberFormat="1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vertical="center"/>
    </xf>
    <xf numFmtId="183" fontId="61" fillId="58" borderId="28" xfId="1942" applyNumberFormat="1" applyFont="1" applyFill="1" applyBorder="1" applyAlignment="1">
      <alignment horizontal="center" vertical="center"/>
    </xf>
    <xf numFmtId="0" fontId="61" fillId="0" borderId="28" xfId="1089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 wrapText="1"/>
    </xf>
    <xf numFmtId="0" fontId="61" fillId="0" borderId="28" xfId="333" applyFont="1" applyBorder="1" applyAlignment="1">
      <alignment horizontal="center" vertical="center" wrapText="1"/>
    </xf>
    <xf numFmtId="181" fontId="61" fillId="0" borderId="28" xfId="333" applyNumberFormat="1" applyFont="1" applyBorder="1" applyAlignment="1">
      <alignment horizontal="center" vertical="center" wrapText="1"/>
    </xf>
    <xf numFmtId="0" fontId="61" fillId="56" borderId="28" xfId="333" applyFont="1" applyFill="1" applyBorder="1" applyAlignment="1">
      <alignment horizontal="center" vertical="center" wrapText="1"/>
    </xf>
    <xf numFmtId="185" fontId="61" fillId="56" borderId="29" xfId="333" applyNumberFormat="1" applyFont="1" applyFill="1" applyBorder="1" applyAlignment="1">
      <alignment horizontal="center" vertical="center" wrapText="1"/>
    </xf>
    <xf numFmtId="189" fontId="61" fillId="55" borderId="28" xfId="333" applyNumberFormat="1" applyFont="1" applyFill="1" applyBorder="1" applyAlignment="1">
      <alignment vertical="center"/>
    </xf>
    <xf numFmtId="7" fontId="107" fillId="56" borderId="28" xfId="1942" applyNumberFormat="1" applyFont="1" applyFill="1" applyBorder="1" applyAlignment="1">
      <alignment horizontal="center" vertical="center" wrapText="1"/>
    </xf>
    <xf numFmtId="0" fontId="61" fillId="0" borderId="28" xfId="1076" applyFont="1" applyBorder="1" applyAlignment="1">
      <alignment horizontal="left" vertical="center" wrapText="1"/>
    </xf>
    <xf numFmtId="0" fontId="61" fillId="0" borderId="28" xfId="1079" applyFont="1" applyBorder="1" applyAlignment="1">
      <alignment wrapText="1"/>
    </xf>
    <xf numFmtId="0" fontId="62" fillId="0" borderId="28" xfId="333" applyFont="1" applyBorder="1" applyAlignment="1" applyProtection="1">
      <alignment horizontal="center" vertical="center" wrapText="1"/>
      <protection locked="0"/>
    </xf>
    <xf numFmtId="0" fontId="68" fillId="55" borderId="29" xfId="333" applyFont="1" applyFill="1" applyBorder="1" applyAlignment="1" applyProtection="1">
      <alignment horizontal="center" wrapText="1"/>
      <protection locked="0"/>
    </xf>
    <xf numFmtId="189" fontId="108" fillId="55" borderId="30" xfId="333" applyNumberFormat="1" applyFont="1" applyFill="1" applyBorder="1" applyAlignment="1" applyProtection="1">
      <alignment horizontal="center" wrapText="1"/>
      <protection locked="0"/>
    </xf>
    <xf numFmtId="182" fontId="68" fillId="55" borderId="30" xfId="333" applyNumberFormat="1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 wrapText="1"/>
      <protection locked="0"/>
    </xf>
    <xf numFmtId="0" fontId="68" fillId="55" borderId="30" xfId="333" applyFont="1" applyFill="1" applyBorder="1" applyAlignment="1" applyProtection="1">
      <alignment horizontal="center" wrapText="1"/>
      <protection locked="0"/>
    </xf>
    <xf numFmtId="0" fontId="108" fillId="55" borderId="30" xfId="333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/>
      <protection locked="0"/>
    </xf>
    <xf numFmtId="10" fontId="68" fillId="55" borderId="30" xfId="333" applyNumberFormat="1" applyFont="1" applyFill="1" applyBorder="1" applyAlignment="1" applyProtection="1">
      <alignment horizontal="center"/>
      <protection locked="0"/>
    </xf>
    <xf numFmtId="179" fontId="68" fillId="55" borderId="30" xfId="333" applyNumberFormat="1" applyFont="1" applyFill="1" applyBorder="1" applyAlignment="1" applyProtection="1">
      <alignment horizontal="right" wrapText="1"/>
      <protection locked="0"/>
    </xf>
    <xf numFmtId="0" fontId="68" fillId="55" borderId="31" xfId="333" applyFont="1" applyFill="1" applyBorder="1" applyAlignment="1" applyProtection="1">
      <alignment horizontal="left"/>
      <protection locked="0"/>
    </xf>
    <xf numFmtId="183" fontId="61" fillId="0" borderId="28" xfId="1942" applyNumberFormat="1" applyFont="1" applyBorder="1" applyAlignment="1">
      <alignment horizontal="center" vertical="center"/>
    </xf>
    <xf numFmtId="0" fontId="68" fillId="0" borderId="25" xfId="333" applyFont="1" applyBorder="1" applyAlignment="1" applyProtection="1">
      <alignment horizontal="center" wrapText="1"/>
      <protection locked="0"/>
    </xf>
    <xf numFmtId="9" fontId="68" fillId="0" borderId="27" xfId="333" applyNumberFormat="1" applyFont="1" applyBorder="1" applyAlignment="1" applyProtection="1">
      <alignment horizontal="center" wrapText="1"/>
      <protection locked="0"/>
    </xf>
    <xf numFmtId="189" fontId="68" fillId="0" borderId="27" xfId="333" applyNumberFormat="1" applyFont="1" applyBorder="1" applyAlignment="1" applyProtection="1">
      <alignment horizontal="center"/>
      <protection locked="0"/>
    </xf>
    <xf numFmtId="9" fontId="68" fillId="0" borderId="27" xfId="333" applyNumberFormat="1" applyFont="1" applyBorder="1" applyAlignment="1" applyProtection="1">
      <alignment horizontal="center"/>
      <protection locked="0"/>
    </xf>
    <xf numFmtId="10" fontId="68" fillId="0" borderId="27" xfId="333" applyNumberFormat="1" applyFont="1" applyBorder="1" applyAlignment="1" applyProtection="1">
      <alignment horizontal="center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32" xfId="333" applyFont="1" applyBorder="1" applyAlignment="1" applyProtection="1">
      <alignment horizontal="center" wrapText="1"/>
      <protection locked="0"/>
    </xf>
    <xf numFmtId="9" fontId="68" fillId="0" borderId="28" xfId="333" applyNumberFormat="1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/>
      <protection locked="0"/>
    </xf>
    <xf numFmtId="189" fontId="108" fillId="0" borderId="0" xfId="333" applyNumberFormat="1" applyFont="1" applyAlignment="1" applyProtection="1">
      <alignment horizontal="left"/>
      <protection locked="0"/>
    </xf>
    <xf numFmtId="0" fontId="14" fillId="0" borderId="0" xfId="333" applyFont="1" applyAlignment="1" applyProtection="1">
      <alignment horizontal="left"/>
      <protection locked="0"/>
    </xf>
    <xf numFmtId="0" fontId="108" fillId="0" borderId="0" xfId="333" applyFont="1" applyAlignment="1" applyProtection="1">
      <alignment horizontal="left"/>
      <protection locked="0"/>
    </xf>
    <xf numFmtId="9" fontId="14" fillId="0" borderId="0" xfId="333" applyNumberFormat="1" applyFont="1" applyAlignment="1">
      <alignment horizontal="center" wrapText="1"/>
    </xf>
    <xf numFmtId="9" fontId="14" fillId="0" borderId="0" xfId="333" applyNumberFormat="1" applyFont="1" applyAlignment="1" applyProtection="1">
      <alignment horizontal="center" wrapText="1"/>
      <protection locked="0"/>
    </xf>
    <xf numFmtId="9" fontId="14" fillId="0" borderId="0" xfId="333" applyNumberFormat="1" applyFont="1" applyAlignment="1" applyProtection="1">
      <alignment horizontal="center"/>
      <protection locked="0"/>
    </xf>
    <xf numFmtId="0" fontId="14" fillId="0" borderId="0" xfId="333" applyFont="1" applyAlignment="1" applyProtection="1">
      <alignment horizontal="left" wrapText="1"/>
      <protection locked="0"/>
    </xf>
    <xf numFmtId="0" fontId="68" fillId="0" borderId="0" xfId="333" applyFont="1" applyAlignment="1" applyProtection="1">
      <alignment wrapText="1"/>
      <protection locked="0"/>
    </xf>
    <xf numFmtId="0" fontId="14" fillId="0" borderId="28" xfId="333" applyFont="1" applyBorder="1" applyAlignment="1" applyProtection="1">
      <alignment horizontal="left"/>
      <protection locked="0"/>
    </xf>
    <xf numFmtId="0" fontId="68" fillId="0" borderId="18" xfId="333" applyFont="1" applyBorder="1" applyAlignment="1" applyProtection="1">
      <alignment horizontal="left"/>
      <protection locked="0"/>
    </xf>
    <xf numFmtId="14" fontId="14" fillId="0" borderId="18" xfId="333" applyNumberFormat="1" applyFont="1" applyBorder="1" applyAlignment="1" applyProtection="1">
      <alignment horizontal="left"/>
      <protection locked="0"/>
    </xf>
    <xf numFmtId="0" fontId="0" fillId="0" borderId="18" xfId="333" applyFont="1" applyBorder="1" applyAlignment="1" applyProtection="1">
      <alignment horizontal="left"/>
      <protection locked="0"/>
    </xf>
    <xf numFmtId="0" fontId="68" fillId="0" borderId="16" xfId="333" applyFont="1" applyBorder="1" applyAlignment="1" applyProtection="1">
      <alignment horizontal="left"/>
      <protection locked="0"/>
    </xf>
    <xf numFmtId="9" fontId="14" fillId="0" borderId="0" xfId="333" applyNumberFormat="1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/>
      <protection locked="0"/>
    </xf>
    <xf numFmtId="0" fontId="68" fillId="0" borderId="0" xfId="333" applyFont="1" applyProtection="1">
      <protection locked="0"/>
    </xf>
    <xf numFmtId="0" fontId="14" fillId="0" borderId="28" xfId="1942" applyBorder="1"/>
    <xf numFmtId="0" fontId="68" fillId="0" borderId="28" xfId="333" applyFont="1" applyBorder="1" applyAlignment="1" applyProtection="1">
      <alignment horizontal="left"/>
      <protection locked="0"/>
    </xf>
    <xf numFmtId="179" fontId="14" fillId="0" borderId="28" xfId="333" applyNumberFormat="1" applyFont="1" applyBorder="1" applyAlignment="1" applyProtection="1">
      <alignment horizontal="left"/>
      <protection locked="0"/>
    </xf>
    <xf numFmtId="0" fontId="68" fillId="0" borderId="14" xfId="333" applyFont="1" applyBorder="1" applyAlignment="1" applyProtection="1">
      <alignment horizontal="left"/>
      <protection locked="0"/>
    </xf>
    <xf numFmtId="14" fontId="14" fillId="0" borderId="0" xfId="333" applyNumberFormat="1" applyFont="1" applyAlignment="1" applyProtection="1">
      <alignment horizontal="left"/>
      <protection locked="0"/>
    </xf>
    <xf numFmtId="0" fontId="0" fillId="0" borderId="28" xfId="333" applyFont="1" applyBorder="1" applyAlignment="1" applyProtection="1">
      <alignment horizontal="left"/>
      <protection locked="0"/>
    </xf>
    <xf numFmtId="0" fontId="14" fillId="0" borderId="0" xfId="1942"/>
    <xf numFmtId="0" fontId="68" fillId="0" borderId="0" xfId="333" applyFont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/>
      <protection locked="0"/>
    </xf>
    <xf numFmtId="0" fontId="68" fillId="0" borderId="12" xfId="333" applyFont="1" applyBorder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 vertical="top" wrapText="1"/>
      <protection locked="0"/>
    </xf>
    <xf numFmtId="0" fontId="66" fillId="0" borderId="12" xfId="1089" applyFont="1" applyBorder="1" applyAlignment="1" applyProtection="1">
      <alignment horizontal="left"/>
      <protection locked="0"/>
    </xf>
    <xf numFmtId="0" fontId="68" fillId="0" borderId="11" xfId="333" applyFont="1" applyBorder="1" applyAlignment="1" applyProtection="1">
      <alignment horizontal="left"/>
      <protection locked="0"/>
    </xf>
    <xf numFmtId="189" fontId="10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left" vertical="center"/>
      <protection locked="0"/>
    </xf>
    <xf numFmtId="0" fontId="108" fillId="0" borderId="0" xfId="333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center" vertical="center"/>
      <protection locked="0"/>
    </xf>
    <xf numFmtId="190" fontId="6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right" vertical="center"/>
      <protection locked="0"/>
    </xf>
    <xf numFmtId="190" fontId="14" fillId="0" borderId="0" xfId="333" applyNumberFormat="1" applyFont="1" applyAlignment="1" applyProtection="1">
      <alignment horizontal="center" vertical="center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1" fillId="0" borderId="28" xfId="0" applyFont="1" applyBorder="1" applyAlignment="1">
      <alignment horizontal="left" vertical="center" wrapText="1"/>
    </xf>
    <xf numFmtId="189" fontId="76" fillId="58" borderId="28" xfId="333" applyNumberFormat="1" applyFont="1" applyFill="1" applyBorder="1" applyAlignment="1" applyProtection="1">
      <alignment horizontal="center" vertical="center"/>
      <protection locked="0"/>
    </xf>
    <xf numFmtId="179" fontId="76" fillId="58" borderId="28" xfId="1080" applyNumberFormat="1" applyFont="1" applyFill="1" applyBorder="1" applyAlignment="1">
      <alignment horizontal="center" vertical="center"/>
    </xf>
    <xf numFmtId="179" fontId="76" fillId="58" borderId="28" xfId="1081" applyNumberFormat="1" applyFont="1" applyFill="1" applyBorder="1" applyAlignment="1">
      <alignment horizontal="center" vertical="center" wrapText="1"/>
    </xf>
    <xf numFmtId="0" fontId="61" fillId="0" borderId="28" xfId="1079" applyFont="1" applyBorder="1" applyAlignment="1">
      <alignment horizontal="left" vertical="center" wrapText="1"/>
    </xf>
    <xf numFmtId="0" fontId="59" fillId="0" borderId="0" xfId="1944" applyAlignment="1">
      <alignment wrapText="1"/>
    </xf>
    <xf numFmtId="179" fontId="59" fillId="0" borderId="0" xfId="1944" applyNumberFormat="1" applyAlignment="1">
      <alignment wrapText="1"/>
    </xf>
    <xf numFmtId="10" fontId="59" fillId="0" borderId="0" xfId="1944" applyNumberFormat="1" applyAlignment="1">
      <alignment wrapText="1"/>
    </xf>
    <xf numFmtId="1" fontId="59" fillId="0" borderId="0" xfId="1944" applyNumberFormat="1" applyAlignment="1">
      <alignment wrapText="1"/>
    </xf>
    <xf numFmtId="2" fontId="59" fillId="0" borderId="0" xfId="1944" applyNumberFormat="1" applyAlignment="1">
      <alignment wrapText="1"/>
    </xf>
    <xf numFmtId="0" fontId="59" fillId="0" borderId="0" xfId="1944" applyAlignment="1">
      <alignment horizontal="center" wrapText="1"/>
    </xf>
    <xf numFmtId="0" fontId="59" fillId="0" borderId="42" xfId="1944" applyBorder="1" applyAlignment="1">
      <alignment wrapText="1"/>
    </xf>
    <xf numFmtId="0" fontId="59" fillId="0" borderId="42" xfId="1944" applyBorder="1" applyAlignment="1">
      <alignment horizontal="center" wrapText="1"/>
    </xf>
    <xf numFmtId="0" fontId="59" fillId="0" borderId="0" xfId="1944" applyAlignment="1">
      <alignment vertical="center"/>
    </xf>
    <xf numFmtId="179" fontId="59" fillId="60" borderId="42" xfId="1944" applyNumberFormat="1" applyFill="1" applyBorder="1" applyAlignment="1">
      <alignment vertical="center"/>
    </xf>
    <xf numFmtId="1" fontId="59" fillId="0" borderId="42" xfId="1944" applyNumberFormat="1" applyBorder="1" applyAlignment="1">
      <alignment vertical="center"/>
    </xf>
    <xf numFmtId="10" fontId="0" fillId="60" borderId="42" xfId="1945" applyNumberFormat="1" applyFont="1" applyFill="1" applyBorder="1" applyAlignment="1">
      <alignment vertical="center"/>
    </xf>
    <xf numFmtId="179" fontId="59" fillId="0" borderId="42" xfId="1944" applyNumberFormat="1" applyBorder="1" applyAlignment="1">
      <alignment vertical="center"/>
    </xf>
    <xf numFmtId="179" fontId="59" fillId="60" borderId="42" xfId="1944" applyNumberFormat="1" applyFill="1" applyBorder="1" applyAlignment="1">
      <alignment vertical="center" wrapText="1"/>
    </xf>
    <xf numFmtId="10" fontId="59" fillId="0" borderId="42" xfId="1944" applyNumberFormat="1" applyBorder="1" applyAlignment="1">
      <alignment vertical="center"/>
    </xf>
    <xf numFmtId="179" fontId="111" fillId="0" borderId="42" xfId="1944" applyNumberFormat="1" applyFont="1" applyBorder="1" applyAlignment="1">
      <alignment vertical="center"/>
    </xf>
    <xf numFmtId="179" fontId="59" fillId="60" borderId="42" xfId="1946" applyNumberFormat="1" applyFill="1" applyBorder="1" applyAlignment="1">
      <alignment vertical="center" wrapText="1"/>
    </xf>
    <xf numFmtId="182" fontId="59" fillId="0" borderId="42" xfId="1944" applyNumberFormat="1" applyBorder="1" applyAlignment="1">
      <alignment vertical="center"/>
    </xf>
    <xf numFmtId="0" fontId="112" fillId="0" borderId="42" xfId="1089" applyFont="1" applyBorder="1" applyAlignment="1">
      <alignment horizontal="center" vertical="center"/>
    </xf>
    <xf numFmtId="3" fontId="59" fillId="0" borderId="42" xfId="1944" applyNumberFormat="1" applyBorder="1" applyAlignment="1">
      <alignment vertical="center"/>
    </xf>
    <xf numFmtId="1" fontId="59" fillId="60" borderId="42" xfId="1944" applyNumberFormat="1" applyFill="1" applyBorder="1" applyAlignment="1">
      <alignment vertical="center"/>
    </xf>
    <xf numFmtId="2" fontId="59" fillId="0" borderId="42" xfId="1944" applyNumberFormat="1" applyBorder="1" applyAlignment="1">
      <alignment vertical="center"/>
    </xf>
    <xf numFmtId="2" fontId="59" fillId="60" borderId="42" xfId="1944" applyNumberFormat="1" applyFill="1" applyBorder="1" applyAlignment="1">
      <alignment vertical="center"/>
    </xf>
    <xf numFmtId="0" fontId="59" fillId="0" borderId="42" xfId="1944" applyBorder="1" applyAlignment="1">
      <alignment vertical="center"/>
    </xf>
    <xf numFmtId="179" fontId="59" fillId="0" borderId="43" xfId="1944" applyNumberFormat="1" applyBorder="1" applyAlignment="1">
      <alignment vertical="center"/>
    </xf>
    <xf numFmtId="0" fontId="59" fillId="58" borderId="42" xfId="1944" applyFill="1" applyBorder="1" applyAlignment="1">
      <alignment wrapText="1"/>
    </xf>
    <xf numFmtId="190" fontId="59" fillId="0" borderId="42" xfId="1944" applyNumberFormat="1" applyBorder="1" applyAlignment="1">
      <alignment vertical="center" wrapText="1"/>
    </xf>
    <xf numFmtId="0" fontId="59" fillId="0" borderId="42" xfId="1944" applyBorder="1" applyAlignment="1">
      <alignment vertical="center" wrapText="1"/>
    </xf>
    <xf numFmtId="191" fontId="59" fillId="0" borderId="42" xfId="1944" applyNumberFormat="1" applyBorder="1" applyAlignment="1">
      <alignment vertical="center"/>
    </xf>
    <xf numFmtId="0" fontId="59" fillId="0" borderId="42" xfId="1944" applyBorder="1" applyAlignment="1">
      <alignment horizontal="center" vertical="center"/>
    </xf>
    <xf numFmtId="179" fontId="114" fillId="0" borderId="42" xfId="1073" applyNumberFormat="1" applyFont="1" applyBorder="1" applyAlignment="1">
      <alignment wrapText="1"/>
    </xf>
    <xf numFmtId="0" fontId="58" fillId="0" borderId="42" xfId="1944" applyFont="1" applyBorder="1" applyAlignment="1">
      <alignment horizontal="center" wrapText="1"/>
    </xf>
    <xf numFmtId="10" fontId="114" fillId="55" borderId="42" xfId="1073" applyNumberFormat="1" applyFont="1" applyFill="1" applyBorder="1" applyAlignment="1">
      <alignment wrapText="1"/>
    </xf>
    <xf numFmtId="179" fontId="58" fillId="55" borderId="42" xfId="1944" applyNumberFormat="1" applyFont="1" applyFill="1" applyBorder="1" applyAlignment="1">
      <alignment horizontal="center" wrapText="1"/>
    </xf>
    <xf numFmtId="179" fontId="68" fillId="61" borderId="42" xfId="1073" applyNumberFormat="1" applyFont="1" applyFill="1" applyBorder="1" applyAlignment="1">
      <alignment wrapText="1"/>
    </xf>
    <xf numFmtId="179" fontId="114" fillId="55" borderId="42" xfId="1073" applyNumberFormat="1" applyFont="1" applyFill="1" applyBorder="1" applyAlignment="1">
      <alignment wrapText="1"/>
    </xf>
    <xf numFmtId="10" fontId="58" fillId="0" borderId="42" xfId="1944" applyNumberFormat="1" applyFont="1" applyBorder="1" applyAlignment="1">
      <alignment horizontal="center" wrapText="1"/>
    </xf>
    <xf numFmtId="179" fontId="68" fillId="0" borderId="42" xfId="1073" applyNumberFormat="1" applyFont="1" applyBorder="1" applyAlignment="1">
      <alignment wrapText="1"/>
    </xf>
    <xf numFmtId="179" fontId="114" fillId="58" borderId="42" xfId="1073" applyNumberFormat="1" applyFont="1" applyFill="1" applyBorder="1" applyAlignment="1">
      <alignment wrapText="1"/>
    </xf>
    <xf numFmtId="1" fontId="114" fillId="0" borderId="42" xfId="1073" applyNumberFormat="1" applyFont="1" applyBorder="1" applyAlignment="1">
      <alignment wrapText="1"/>
    </xf>
    <xf numFmtId="2" fontId="68" fillId="0" borderId="42" xfId="1073" applyNumberFormat="1" applyFont="1" applyBorder="1" applyAlignment="1">
      <alignment wrapText="1"/>
    </xf>
    <xf numFmtId="2" fontId="114" fillId="0" borderId="42" xfId="1073" applyNumberFormat="1" applyFont="1" applyBorder="1" applyAlignment="1">
      <alignment wrapText="1"/>
    </xf>
    <xf numFmtId="1" fontId="58" fillId="0" borderId="42" xfId="1944" applyNumberFormat="1" applyFont="1" applyBorder="1" applyAlignment="1">
      <alignment horizontal="center" wrapText="1"/>
    </xf>
    <xf numFmtId="2" fontId="58" fillId="0" borderId="42" xfId="1944" applyNumberFormat="1" applyFont="1" applyBorder="1" applyAlignment="1">
      <alignment horizontal="center" wrapText="1"/>
    </xf>
    <xf numFmtId="0" fontId="115" fillId="0" borderId="42" xfId="1944" applyFont="1" applyBorder="1" applyAlignment="1">
      <alignment horizontal="center" wrapText="1"/>
    </xf>
    <xf numFmtId="179" fontId="58" fillId="59" borderId="43" xfId="1944" applyNumberFormat="1" applyFont="1" applyFill="1" applyBorder="1" applyAlignment="1">
      <alignment horizontal="center" wrapText="1"/>
    </xf>
    <xf numFmtId="0" fontId="58" fillId="58" borderId="42" xfId="1946" applyFont="1" applyFill="1" applyBorder="1" applyAlignment="1">
      <alignment horizontal="center" wrapText="1"/>
    </xf>
    <xf numFmtId="0" fontId="58" fillId="30" borderId="42" xfId="1944" applyFont="1" applyFill="1" applyBorder="1" applyAlignment="1">
      <alignment horizontal="center" wrapText="1"/>
    </xf>
    <xf numFmtId="0" fontId="58" fillId="58" borderId="42" xfId="1944" applyFont="1" applyFill="1" applyBorder="1" applyAlignment="1">
      <alignment horizontal="center" wrapText="1"/>
    </xf>
    <xf numFmtId="0" fontId="115" fillId="58" borderId="42" xfId="1944" applyFont="1" applyFill="1" applyBorder="1" applyAlignment="1">
      <alignment horizontal="center" wrapText="1"/>
    </xf>
    <xf numFmtId="0" fontId="115" fillId="30" borderId="42" xfId="1944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center" wrapText="1"/>
    </xf>
    <xf numFmtId="0" fontId="62" fillId="22" borderId="28" xfId="10" applyFont="1" applyFill="1" applyBorder="1" applyAlignment="1">
      <alignment horizontal="center" wrapText="1"/>
    </xf>
    <xf numFmtId="0" fontId="62" fillId="22" borderId="27" xfId="10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 wrapText="1"/>
    </xf>
    <xf numFmtId="0" fontId="62" fillId="22" borderId="28" xfId="1076" applyFont="1" applyFill="1" applyBorder="1" applyAlignment="1">
      <alignment horizontal="center" wrapText="1"/>
    </xf>
    <xf numFmtId="0" fontId="62" fillId="22" borderId="27" xfId="1076" applyFont="1" applyFill="1" applyBorder="1" applyAlignment="1">
      <alignment horizontal="center" wrapText="1"/>
    </xf>
    <xf numFmtId="0" fontId="61" fillId="0" borderId="27" xfId="1078" applyFont="1" applyBorder="1" applyAlignment="1">
      <alignment horizontal="center" wrapText="1"/>
    </xf>
    <xf numFmtId="0" fontId="61" fillId="0" borderId="25" xfId="1078" applyFont="1" applyBorder="1" applyAlignment="1">
      <alignment horizontal="center" wrapText="1"/>
    </xf>
    <xf numFmtId="0" fontId="61" fillId="0" borderId="10" xfId="1078" applyFont="1" applyBorder="1" applyAlignment="1">
      <alignment horizontal="center" wrapText="1"/>
    </xf>
    <xf numFmtId="0" fontId="70" fillId="22" borderId="28" xfId="1076" applyFont="1" applyFill="1" applyBorder="1" applyAlignment="1">
      <alignment horizontal="center" wrapText="1"/>
    </xf>
    <xf numFmtId="0" fontId="70" fillId="22" borderId="27" xfId="1076" applyFont="1" applyFill="1" applyBorder="1" applyAlignment="1">
      <alignment horizontal="center" wrapText="1"/>
    </xf>
    <xf numFmtId="0" fontId="62" fillId="22" borderId="20" xfId="1076" applyFont="1" applyFill="1" applyBorder="1" applyAlignment="1">
      <alignment horizontal="center" wrapText="1"/>
    </xf>
    <xf numFmtId="0" fontId="62" fillId="22" borderId="25" xfId="1076" applyFont="1" applyFill="1" applyBorder="1" applyAlignment="1">
      <alignment horizontal="center" wrapText="1"/>
    </xf>
    <xf numFmtId="0" fontId="62" fillId="22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/>
    </xf>
    <xf numFmtId="0" fontId="70" fillId="22" borderId="12" xfId="1076" applyFont="1" applyFill="1" applyBorder="1" applyAlignment="1">
      <alignment horizontal="center" wrapText="1"/>
    </xf>
    <xf numFmtId="0" fontId="62" fillId="22" borderId="21" xfId="1076" applyFont="1" applyFill="1" applyBorder="1" applyAlignment="1">
      <alignment horizontal="left"/>
    </xf>
    <xf numFmtId="0" fontId="62" fillId="22" borderId="22" xfId="1076" applyFont="1" applyFill="1" applyBorder="1" applyAlignment="1">
      <alignment horizontal="left"/>
    </xf>
    <xf numFmtId="0" fontId="62" fillId="22" borderId="23" xfId="1076" applyFont="1" applyFill="1" applyBorder="1" applyAlignment="1">
      <alignment horizontal="left"/>
    </xf>
    <xf numFmtId="180" fontId="62" fillId="22" borderId="28" xfId="1076" applyNumberFormat="1" applyFont="1" applyFill="1" applyBorder="1" applyAlignment="1">
      <alignment horizontal="center"/>
    </xf>
    <xf numFmtId="0" fontId="71" fillId="22" borderId="12" xfId="1076" applyFont="1" applyFill="1" applyBorder="1" applyAlignment="1">
      <alignment horizontal="center" wrapText="1"/>
    </xf>
    <xf numFmtId="0" fontId="71" fillId="22" borderId="28" xfId="1076" applyFont="1" applyFill="1" applyBorder="1" applyAlignment="1">
      <alignment horizontal="center" wrapText="1"/>
    </xf>
    <xf numFmtId="0" fontId="71" fillId="22" borderId="27" xfId="1076" applyFont="1" applyFill="1" applyBorder="1" applyAlignment="1">
      <alignment horizontal="center" wrapText="1"/>
    </xf>
    <xf numFmtId="10" fontId="72" fillId="22" borderId="12" xfId="1076" applyNumberFormat="1" applyFont="1" applyFill="1" applyBorder="1" applyAlignment="1">
      <alignment horizontal="center" wrapText="1"/>
    </xf>
    <xf numFmtId="10" fontId="72" fillId="22" borderId="28" xfId="1076" applyNumberFormat="1" applyFont="1" applyFill="1" applyBorder="1" applyAlignment="1">
      <alignment horizontal="center" wrapText="1"/>
    </xf>
    <xf numFmtId="10" fontId="72" fillId="22" borderId="27" xfId="1076" applyNumberFormat="1" applyFont="1" applyFill="1" applyBorder="1" applyAlignment="1">
      <alignment horizontal="center" wrapText="1"/>
    </xf>
    <xf numFmtId="0" fontId="72" fillId="29" borderId="20" xfId="1076" applyFont="1" applyFill="1" applyBorder="1" applyAlignment="1">
      <alignment horizontal="center" wrapText="1"/>
    </xf>
    <xf numFmtId="0" fontId="72" fillId="29" borderId="25" xfId="1076" applyFont="1" applyFill="1" applyBorder="1" applyAlignment="1">
      <alignment horizontal="center" wrapText="1"/>
    </xf>
    <xf numFmtId="0" fontId="72" fillId="29" borderId="10" xfId="1076" applyFont="1" applyFill="1" applyBorder="1" applyAlignment="1">
      <alignment horizontal="center" wrapText="1"/>
    </xf>
    <xf numFmtId="0" fontId="64" fillId="0" borderId="0" xfId="1006" applyFont="1" applyAlignment="1" applyProtection="1">
      <alignment horizontal="center"/>
      <protection locked="0"/>
    </xf>
    <xf numFmtId="0" fontId="62" fillId="22" borderId="11" xfId="1076" applyFont="1" applyFill="1" applyBorder="1" applyAlignment="1">
      <alignment horizontal="center" wrapText="1"/>
    </xf>
    <xf numFmtId="0" fontId="62" fillId="22" borderId="14" xfId="1076" applyFont="1" applyFill="1" applyBorder="1" applyAlignment="1">
      <alignment horizontal="center" wrapText="1"/>
    </xf>
    <xf numFmtId="0" fontId="62" fillId="22" borderId="24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left" wrapText="1"/>
    </xf>
    <xf numFmtId="0" fontId="62" fillId="22" borderId="28" xfId="10" applyFont="1" applyFill="1" applyBorder="1" applyAlignment="1">
      <alignment horizontal="left" wrapText="1"/>
    </xf>
    <xf numFmtId="0" fontId="62" fillId="22" borderId="27" xfId="10" applyFont="1" applyFill="1" applyBorder="1" applyAlignment="1">
      <alignment horizontal="left" wrapText="1"/>
    </xf>
    <xf numFmtId="0" fontId="62" fillId="22" borderId="20" xfId="10" applyFont="1" applyFill="1" applyBorder="1" applyAlignment="1">
      <alignment horizontal="center" wrapText="1"/>
    </xf>
    <xf numFmtId="0" fontId="62" fillId="22" borderId="25" xfId="10" applyFont="1" applyFill="1" applyBorder="1" applyAlignment="1">
      <alignment horizontal="center" wrapText="1"/>
    </xf>
    <xf numFmtId="0" fontId="62" fillId="22" borderId="10" xfId="10" applyFont="1" applyFill="1" applyBorder="1" applyAlignment="1">
      <alignment horizontal="center" wrapText="1"/>
    </xf>
    <xf numFmtId="0" fontId="68" fillId="57" borderId="27" xfId="333" applyFont="1" applyFill="1" applyBorder="1" applyAlignment="1" applyProtection="1">
      <alignment horizontal="center" wrapText="1"/>
      <protection locked="0"/>
    </xf>
    <xf numFmtId="0" fontId="68" fillId="57" borderId="25" xfId="333" applyFont="1" applyFill="1" applyBorder="1" applyAlignment="1" applyProtection="1">
      <alignment horizontal="center" wrapText="1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25" xfId="333" applyFont="1" applyBorder="1" applyAlignment="1" applyProtection="1">
      <alignment horizontal="center" wrapText="1"/>
      <protection locked="0"/>
    </xf>
    <xf numFmtId="190" fontId="68" fillId="46" borderId="27" xfId="333" applyNumberFormat="1" applyFont="1" applyFill="1" applyBorder="1" applyAlignment="1">
      <alignment horizontal="center" wrapText="1"/>
    </xf>
    <xf numFmtId="190" fontId="68" fillId="46" borderId="25" xfId="333" applyNumberFormat="1" applyFont="1" applyFill="1" applyBorder="1" applyAlignment="1">
      <alignment horizontal="center" wrapText="1"/>
    </xf>
    <xf numFmtId="190" fontId="68" fillId="46" borderId="10" xfId="333" applyNumberFormat="1" applyFont="1" applyFill="1" applyBorder="1" applyAlignment="1">
      <alignment horizontal="center" wrapText="1"/>
    </xf>
    <xf numFmtId="0" fontId="68" fillId="0" borderId="31" xfId="333" applyFont="1" applyBorder="1" applyAlignment="1" applyProtection="1">
      <alignment horizontal="center"/>
      <protection locked="0"/>
    </xf>
    <xf numFmtId="0" fontId="68" fillId="0" borderId="30" xfId="333" applyFont="1" applyBorder="1" applyAlignment="1" applyProtection="1">
      <alignment horizontal="center"/>
      <protection locked="0"/>
    </xf>
    <xf numFmtId="0" fontId="68" fillId="0" borderId="29" xfId="333" applyFont="1" applyBorder="1" applyAlignment="1" applyProtection="1">
      <alignment horizontal="center"/>
      <protection locked="0"/>
    </xf>
    <xf numFmtId="0" fontId="108" fillId="0" borderId="27" xfId="333" applyFont="1" applyBorder="1" applyAlignment="1" applyProtection="1">
      <alignment horizontal="center" wrapText="1"/>
      <protection locked="0"/>
    </xf>
    <xf numFmtId="0" fontId="108" fillId="0" borderId="25" xfId="333" applyFont="1" applyBorder="1" applyAlignment="1" applyProtection="1">
      <alignment horizontal="center" wrapText="1"/>
      <protection locked="0"/>
    </xf>
    <xf numFmtId="179" fontId="68" fillId="0" borderId="27" xfId="333" applyNumberFormat="1" applyFont="1" applyBorder="1" applyAlignment="1" applyProtection="1">
      <alignment horizontal="right" wrapText="1"/>
      <protection locked="0"/>
    </xf>
    <xf numFmtId="179" fontId="68" fillId="0" borderId="25" xfId="333" applyNumberFormat="1" applyFont="1" applyBorder="1" applyAlignment="1" applyProtection="1">
      <alignment horizontal="right" wrapText="1"/>
      <protection locked="0"/>
    </xf>
    <xf numFmtId="0" fontId="68" fillId="0" borderId="37" xfId="333" applyFont="1" applyBorder="1" applyAlignment="1" applyProtection="1">
      <alignment horizontal="center"/>
      <protection locked="0"/>
    </xf>
    <xf numFmtId="0" fontId="68" fillId="0" borderId="36" xfId="333" applyFont="1" applyBorder="1" applyAlignment="1" applyProtection="1">
      <alignment horizontal="center"/>
      <protection locked="0"/>
    </xf>
    <xf numFmtId="0" fontId="68" fillId="0" borderId="32" xfId="333" applyFont="1" applyBorder="1" applyAlignment="1" applyProtection="1">
      <alignment horizontal="center"/>
      <protection locked="0"/>
    </xf>
    <xf numFmtId="0" fontId="68" fillId="0" borderId="35" xfId="333" applyFont="1" applyBorder="1" applyAlignment="1" applyProtection="1">
      <alignment horizontal="center"/>
      <protection locked="0"/>
    </xf>
    <xf numFmtId="0" fontId="68" fillId="0" borderId="34" xfId="333" applyFont="1" applyBorder="1" applyAlignment="1" applyProtection="1">
      <alignment horizontal="center"/>
      <protection locked="0"/>
    </xf>
    <xf numFmtId="0" fontId="68" fillId="0" borderId="33" xfId="333" applyFont="1" applyBorder="1" applyAlignment="1" applyProtection="1">
      <alignment horizontal="center"/>
      <protection locked="0"/>
    </xf>
    <xf numFmtId="0" fontId="68" fillId="0" borderId="10" xfId="333" applyFont="1" applyBorder="1" applyAlignment="1" applyProtection="1">
      <alignment horizontal="center" wrapText="1"/>
      <protection locked="0"/>
    </xf>
    <xf numFmtId="0" fontId="68" fillId="0" borderId="31" xfId="333" applyFont="1" applyBorder="1" applyAlignment="1" applyProtection="1">
      <alignment horizontal="left"/>
      <protection locked="0"/>
    </xf>
    <xf numFmtId="0" fontId="68" fillId="0" borderId="29" xfId="333" applyFont="1" applyBorder="1" applyAlignment="1" applyProtection="1">
      <alignment horizontal="right"/>
      <protection locked="0"/>
    </xf>
    <xf numFmtId="179" fontId="0" fillId="0" borderId="31" xfId="333" applyNumberFormat="1" applyFont="1" applyBorder="1" applyAlignment="1" applyProtection="1">
      <alignment horizontal="left"/>
      <protection locked="0"/>
    </xf>
    <xf numFmtId="179" fontId="14" fillId="0" borderId="40" xfId="333" applyNumberFormat="1" applyFont="1" applyBorder="1" applyAlignment="1" applyProtection="1">
      <alignment horizontal="left"/>
      <protection locked="0"/>
    </xf>
    <xf numFmtId="0" fontId="68" fillId="0" borderId="39" xfId="333" applyFont="1" applyBorder="1" applyAlignment="1" applyProtection="1">
      <alignment horizontal="left"/>
      <protection locked="0"/>
    </xf>
    <xf numFmtId="0" fontId="68" fillId="0" borderId="17" xfId="333" applyFont="1" applyBorder="1" applyAlignment="1" applyProtection="1">
      <alignment horizontal="right"/>
      <protection locked="0"/>
    </xf>
    <xf numFmtId="179" fontId="0" fillId="0" borderId="39" xfId="333" applyNumberFormat="1" applyFont="1" applyBorder="1" applyAlignment="1" applyProtection="1">
      <alignment horizontal="left"/>
      <protection locked="0"/>
    </xf>
    <xf numFmtId="179" fontId="14" fillId="0" borderId="38" xfId="333" applyNumberFormat="1" applyFont="1" applyBorder="1" applyAlignment="1" applyProtection="1">
      <alignment horizontal="left"/>
      <protection locked="0"/>
    </xf>
    <xf numFmtId="0" fontId="0" fillId="0" borderId="31" xfId="333" applyFont="1" applyBorder="1" applyAlignment="1" applyProtection="1">
      <alignment horizontal="left"/>
      <protection locked="0"/>
    </xf>
    <xf numFmtId="0" fontId="14" fillId="0" borderId="40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8" fillId="0" borderId="21" xfId="333" applyFont="1" applyBorder="1" applyAlignment="1" applyProtection="1">
      <alignment horizontal="left"/>
      <protection locked="0"/>
    </xf>
    <xf numFmtId="0" fontId="68" fillId="0" borderId="23" xfId="333" applyFont="1" applyBorder="1" applyAlignment="1" applyProtection="1">
      <alignment horizontal="right"/>
      <protection locked="0"/>
    </xf>
    <xf numFmtId="179" fontId="14" fillId="0" borderId="21" xfId="333" applyNumberFormat="1" applyFont="1" applyBorder="1" applyAlignment="1" applyProtection="1">
      <alignment horizontal="left"/>
      <protection locked="0"/>
    </xf>
    <xf numFmtId="179" fontId="14" fillId="0" borderId="41" xfId="333" applyNumberFormat="1" applyFont="1" applyBorder="1" applyAlignment="1" applyProtection="1">
      <alignment horizontal="left"/>
      <protection locked="0"/>
    </xf>
    <xf numFmtId="179" fontId="14" fillId="0" borderId="31" xfId="333" applyNumberFormat="1" applyFont="1" applyBorder="1" applyAlignment="1" applyProtection="1">
      <alignment horizontal="left"/>
      <protection locked="0"/>
    </xf>
  </cellXfs>
  <cellStyles count="1947">
    <cellStyle name=" 1" xfId="1"/>
    <cellStyle name="_Anna's Linen Electric 90105" xfId="2"/>
    <cellStyle name="_Anna's Linen Electric 90105_2012 Robert Allen Shower Curtain CCD- 110909" xfId="1092"/>
    <cellStyle name="_Anna's Linen Electric 90105_2012 Spr BBB BTC Shower Curtain CCD- 111019" xfId="1093"/>
    <cellStyle name="_Anna's Linen Electric 90105_Abhitex-Shower Curtain specs 8 Aug 11" xfId="1094"/>
    <cellStyle name="_Anna's Linen Electric 90105_BBB Fall 11 Styleout-Bath Accessories-Heather 100611" xfId="1095"/>
    <cellStyle name="_Anna's Linen Electric 90105_BBB Fall 12 Executive - Heather 020212" xfId="1096"/>
    <cellStyle name="_Anna's Linen Electric 90105_BBB Spring 12 Styleout Belize - Heather 102111" xfId="1097"/>
    <cellStyle name="_Anna's Linen Electric 90105_Copy of 2012 Spring Market Shower Curtain CCD- 120215" xfId="1098"/>
    <cellStyle name="_Anna's Linen Electric 90105_Empire Quote 9 8 2011" xfId="1099"/>
    <cellStyle name="_Anna's Linen Electric 90105_Fall 13 Market Price - Westend Shower Curtain" xfId="1100"/>
    <cellStyle name="_Anna's Linen Electric 90105_Fall 13 Market shower curtain CCD-130307" xfId="1101"/>
    <cellStyle name="_Anna's Linen Electric 90105_Fall 13 Market shower curtain CCD-130308" xfId="1102"/>
    <cellStyle name="_Anna's Linen Electric 90105_Lowe's Bath Accessories quote-Heather 110908" xfId="1103"/>
    <cellStyle name="_Anna's Linen Electric 90105_Macy's Bath Quote 3-23-11-Hellen" xfId="1104"/>
    <cellStyle name="_Anna's Linen Electric 90105_Mar 12 Market Price-Hellen 022012" xfId="1105"/>
    <cellStyle name="_Anna's Linen Electric 90105_Mar 12 Market Price-Shower Curtain-Heather 022012" xfId="1106"/>
    <cellStyle name="_Anna's Linen Electric 90105_Sears's 24 shower curtain commitment sheet 050511" xfId="1107"/>
    <cellStyle name="_Anna's Linen Electric 90105_Sears's 24 shower curtain Quote - Heather 040411" xfId="1108"/>
    <cellStyle name="_Anna's Linen Electric 90105_Sears's 24 shower curtain Quote - Hellen 040511" xfId="1109"/>
    <cellStyle name="_Anna's Linen Electric 90105_Sears's 24 shower curtain Quote - Hellen 040711" xfId="1110"/>
    <cellStyle name="_Anna's Linen Electric 90105_Sears's 24 shower curtain Quote - Hellen 041111" xfId="1111"/>
    <cellStyle name="_Anna's Linen Electric 90105_Sept 11 Market Price-Shower Curtain-Hellen 091511" xfId="1112"/>
    <cellStyle name="_Anna's Linen Electric 90105_Spring 12 NY Market Open Line BA price-2012 2 27" xfId="1113"/>
    <cellStyle name="_Anna's Linen Electric 90105_Spring 13 Market Price - Heather 082212" xfId="1114"/>
    <cellStyle name="_Anna's Linen Electric 90105_Spring 13 Open line shower curtain 120823" xfId="1115"/>
    <cellStyle name="_Anna's Linen Electric 90105_Spring 13 shower curtain CCD-120824" xfId="1116"/>
    <cellStyle name="_Anna's Linen Electric 90105_Xl0000074" xfId="1117"/>
    <cellStyle name="_Anna's Linen Electric 90105_Xl0000076" xfId="1118"/>
    <cellStyle name="_BA price 2" xfId="1119"/>
    <cellStyle name="_BA Quotesheet for Kohl's-5 13" xfId="1120"/>
    <cellStyle name="_BA Quotesheet format JLA-Kohls -05032011" xfId="1121"/>
    <cellStyle name="_BA Quotesheet JLA-Sept market -09062011" xfId="1122"/>
    <cellStyle name="_BA-Miraval" xfId="1123"/>
    <cellStyle name="_BBB Classic Damask Bath Accessory Quote  - Hellen" xfId="1124"/>
    <cellStyle name="_BBB Fall 11 Styleout BA price-110324" xfId="1125"/>
    <cellStyle name="_BBB Fall 11 Styleout BA price-110324_2012 Fall BBB Woolrich Shower Curtain CCD- 111118" xfId="1126"/>
    <cellStyle name="_BBB Fall 11 Styleout BA price-110324_2012 Fall Woolrich Shower Curtain CCD- 111229" xfId="1127"/>
    <cellStyle name="_BBB Fall 11 Styleout BA price-110324_2012 Fall Woolrich Shower Curtain CCD- 120130" xfId="1128"/>
    <cellStyle name="_BBB Fall 11 Styleout BA price-110324_2012 Spr BBB Bombay Shower Curtain CCD- 110909" xfId="1129"/>
    <cellStyle name="_BBB Fall 11 Styleout BA price-110324_2012 Spr BBB Bombay Shower Curtain CCD- 110913" xfId="1130"/>
    <cellStyle name="_BBB Fall 11 Styleout BA price-110324_2012 Spr BBB Bombay Shower Curtain CCD- 110928 (2)" xfId="1131"/>
    <cellStyle name="_BBB Fall 11 Styleout BA price-110324_2012 Spr BBB BTC Shower Curtain CCD- 111019" xfId="1132"/>
    <cellStyle name="_BBB Fall 11 Styleout BA price-110324_2012 Spr BBB Greenport Shower Curtain Quote- 110907" xfId="1133"/>
    <cellStyle name="_BBB Fall 11 Styleout BA price-110324_2012 Spr BBB Greenport Shower Curtain Quote- 111018" xfId="1134"/>
    <cellStyle name="_BBB Fall 11 Styleout BA price-110324_2012 Spr BBB Greenport Shower Curtain Quote- 111019 final" xfId="1135"/>
    <cellStyle name="_BBB Fall 11 Styleout BA price-110324_Copy of 2012 Spring Market Shower Curtain CCD- 120215" xfId="1136"/>
    <cellStyle name="_BBB Fall 11 Styleout BA price-110324_Fall 12 BBB Woolrich Quote Sheet - Heather" xfId="1137"/>
    <cellStyle name="_BBB Fall 11 Styleout BA price-110324_Fall 13 Market shower curtain CCD-130307" xfId="1138"/>
    <cellStyle name="_BBB Fall 11 Styleout BA price-110324_Fall 13 Market shower curtain CCD-130308" xfId="1139"/>
    <cellStyle name="_BBB Fall 11 Styleout BA price-110324_Fall 14 Pool stock shower curtain CCD-131029" xfId="1140"/>
    <cellStyle name="_BBB Fall 11 Styleout BA price-110324_Fall 14 Pool stock shower curtain CCD-131105" xfId="1141"/>
    <cellStyle name="_BBB Fall 11 Styleout BA price-110324_Fall 14 Pool stock shower curtain CCD-131106" xfId="1142"/>
    <cellStyle name="_BBB Fall 11 Styleout BA price-110324_Fall 14 Pool stock shower curtain CCD-131113" xfId="1143"/>
    <cellStyle name="_BBB Fall 11 Styleout BA price-110324_Spring 13 Meijer Shower Curtain CCD-121023" xfId="1144"/>
    <cellStyle name="_BBB Fall 11 Styleout BA price-110324_Spring 13 Meijer Shower Curtain CCD-121106" xfId="1145"/>
    <cellStyle name="_BBB Fall 11 Styleout BA price-110324_Spring 13 Meijer Shower Curtain CCD-121128" xfId="1146"/>
    <cellStyle name="_BBB Fall 11 Styleout BA price-110324_Spring 13 Open line shower curtain 120823" xfId="1147"/>
    <cellStyle name="_BBB Fall 11 Styleout BA price-110324_Spring 13 shower curtain CCD-120824" xfId="1148"/>
    <cellStyle name="_BBB Fall 11 Styleout BA price-110324_Spring 13 Woolrich quote sheet - Heather 090412" xfId="1149"/>
    <cellStyle name="_BBB Fall 11 Styleout BA price-110324_Spring 14 Pool stock Ruffle option 2 shower curtain CCD-130726" xfId="1150"/>
    <cellStyle name="_BBB Fall 11 Styleout BA price-110324_Spring 14 Pool stock shower curtain CCD-130625" xfId="1151"/>
    <cellStyle name="_BBB Fall 11 Styleout BA price-110324_Spring 14 Pool stock shower curtain CCD-130627" xfId="1152"/>
    <cellStyle name="_BBB Fall 11 Styleout BA price-110324_Spring 14 Pool stock shower curtain CCD-130801" xfId="1153"/>
    <cellStyle name="_BBB Fall 11 Styleout BA price-110324_Xl0000074" xfId="1154"/>
    <cellStyle name="_BBB Fall 11 Styleout BA price-110324_Xl0000076" xfId="1155"/>
    <cellStyle name="_BBB Fall 11 Styleout BA price-110324_Xl0000568" xfId="1156"/>
    <cellStyle name="_BBB Fall 11 Styleout BA price-110324_Xl0000621" xfId="1157"/>
    <cellStyle name="_BBB Fall 11 Styleout BA price-110324_Xl0000628" xfId="1158"/>
    <cellStyle name="_BBB Fall 11 Styleout BA price-110324_Xl0000643" xfId="1159"/>
    <cellStyle name="_BBB Fall 11 Styleout BA price-110324_Xl0000648" xfId="1160"/>
    <cellStyle name="_BBB Fall 11 Styleout BA price-110324_Xl0000654" xfId="1161"/>
    <cellStyle name="_BBB Fall 11 Styleout BA price-110324_Xl0001305" xfId="1162"/>
    <cellStyle name="_BBB Fall 11 Styleout BA price-110331" xfId="1163"/>
    <cellStyle name="_BBB Fall 11 Styleout BA price-110331 (2)" xfId="1164"/>
    <cellStyle name="_BBB Harbor House Bath Accessory Quote  - Hellen" xfId="1165"/>
    <cellStyle name="_BBB RA Manor Hamilton Window Panel Quote Sheet-06242009 to jennifer" xfId="3"/>
    <cellStyle name="_Bird burnout (glass)-9 6 2011 (2)" xfId="1166"/>
    <cellStyle name="_Bird burnout (glass)-9 6 2011 (3)" xfId="1167"/>
    <cellStyle name="_BISCAYNE FOR KOHLS Quotesheet 5.13.2011" xfId="1168"/>
    <cellStyle name="_Blanket Division Item List Macola# and UPC#" xfId="4"/>
    <cellStyle name="_Blanket Division Item List Macola# and UPC# - New" xfId="5"/>
    <cellStyle name="_Blanket Division Item List Macola# and UPC# test" xfId="6"/>
    <cellStyle name="_Byzantine -IT -Quoation 10 11 11'" xfId="1169"/>
    <cellStyle name="_CCD-WMCA Sheet Set 02 10 09" xfId="7"/>
    <cellStyle name="_CCD-WMCA Sheet Set 02 10 09_2012 Robert Allen Shower Curtain CCD- 110909" xfId="1170"/>
    <cellStyle name="_CCD-WMCA Sheet Set 02 10 09_2012 Spr BBB BTC Shower Curtain CCD- 111019" xfId="1171"/>
    <cellStyle name="_CCD-WMCA Sheet Set 02 10 09_Abhitex-Shower Curtain specs 8 Aug 11" xfId="1172"/>
    <cellStyle name="_CCD-WMCA Sheet Set 02 10 09_BBB Fall 11 Styleout-Bath Accessories-Heather 100611" xfId="1173"/>
    <cellStyle name="_CCD-WMCA Sheet Set 02 10 09_BBB Fall 12 Executive - Heather 020212" xfId="1174"/>
    <cellStyle name="_CCD-WMCA Sheet Set 02 10 09_BBB Spring 12 Styleout Belize - Heather 102111" xfId="1175"/>
    <cellStyle name="_CCD-WMCA Sheet Set 02 10 09_Copy of 2012 Spring Market Shower Curtain CCD- 120215" xfId="1176"/>
    <cellStyle name="_CCD-WMCA Sheet Set 02 10 09_Empire Quote 9 8 2011" xfId="1177"/>
    <cellStyle name="_CCD-WMCA Sheet Set 02 10 09_Fall 13 Market Price - Westend Shower Curtain" xfId="1178"/>
    <cellStyle name="_CCD-WMCA Sheet Set 02 10 09_Fall 13 Market shower curtain CCD-130307" xfId="1179"/>
    <cellStyle name="_CCD-WMCA Sheet Set 02 10 09_Fall 13 Market shower curtain CCD-130308" xfId="1180"/>
    <cellStyle name="_CCD-WMCA Sheet Set 02 10 09_Lowe's Bath Accessories quote-Heather 110908" xfId="1181"/>
    <cellStyle name="_CCD-WMCA Sheet Set 02 10 09_Macy's Bath Quote 3-23-11-Hellen" xfId="1182"/>
    <cellStyle name="_CCD-WMCA Sheet Set 02 10 09_Mar 12 Market Price-Hellen 022012" xfId="1183"/>
    <cellStyle name="_CCD-WMCA Sheet Set 02 10 09_Mar 12 Market Price-Shower Curtain-Heather 022012" xfId="1184"/>
    <cellStyle name="_CCD-WMCA Sheet Set 02 10 09_Sears's 24 shower curtain commitment sheet 050511" xfId="1185"/>
    <cellStyle name="_CCD-WMCA Sheet Set 02 10 09_Sears's 24 shower curtain Quote - Heather 040411" xfId="1186"/>
    <cellStyle name="_CCD-WMCA Sheet Set 02 10 09_Sears's 24 shower curtain Quote - Hellen 040511" xfId="1187"/>
    <cellStyle name="_CCD-WMCA Sheet Set 02 10 09_Sears's 24 shower curtain Quote - Hellen 040711" xfId="1188"/>
    <cellStyle name="_CCD-WMCA Sheet Set 02 10 09_Sears's 24 shower curtain Quote - Hellen 041111" xfId="1189"/>
    <cellStyle name="_CCD-WMCA Sheet Set 02 10 09_Sept 11 Market Price-Shower Curtain-Hellen 091511" xfId="1190"/>
    <cellStyle name="_CCD-WMCA Sheet Set 02 10 09_Spring 12 NY Market Open Line BA price-2012 2 27" xfId="1191"/>
    <cellStyle name="_CCD-WMCA Sheet Set 02 10 09_Spring 13 Market Price - Heather 082212" xfId="1192"/>
    <cellStyle name="_CCD-WMCA Sheet Set 02 10 09_Spring 13 Open line shower curtain 120823" xfId="1193"/>
    <cellStyle name="_CCD-WMCA Sheet Set 02 10 09_Spring 13 shower curtain CCD-120824" xfId="1194"/>
    <cellStyle name="_CCD-WMCA Sheet Set 02 10 09_Xl0000074" xfId="1195"/>
    <cellStyle name="_CCD-WMCA Sheet Set 02 10 09_Xl0000076" xfId="1196"/>
    <cellStyle name="_Chrome color of Gun Metal Design JLA QSF-JadeWay-11-11-2011" xfId="1197"/>
    <cellStyle name="_Coastline BA price updated with MDF price" xfId="1198"/>
    <cellStyle name="_Diamond JLA QS form- JadeWay  3-1-2012" xfId="1199"/>
    <cellStyle name="_duckwall and gordman order margin review- 80701" xfId="8"/>
    <cellStyle name="_EE Furniture Quotation of HH samples-20100906" xfId="9"/>
    <cellStyle name="_ET_STYLE_NoName_00_" xfId="10"/>
    <cellStyle name="_ET_STYLE_NoName_00_ 2" xfId="1082"/>
    <cellStyle name="_ET_STYLE_NoName_00_ 2 2" xfId="1200"/>
    <cellStyle name="_ET_STYLE_NoName_00_ 4" xfId="1201"/>
    <cellStyle name="_ET_STYLE_NoName_00__Abhitex-Shower Curtain specs 8 Aug 11" xfId="1202"/>
    <cellStyle name="_ET_STYLE_NoName_00__Chandler -- SP13 Quote sheet from JadeWay 08-29-2012" xfId="1203"/>
    <cellStyle name="_ET_STYLE_NoName_00__CO080506-MPD-375" xfId="11"/>
    <cellStyle name="_ET_STYLE_NoName_00__CO080506-MPD-375_2012 Robert Allen Shower Curtain CCD- 110909" xfId="1204"/>
    <cellStyle name="_ET_STYLE_NoName_00__CO080506-MPD-375_2012 Spr BBB BTC Shower Curtain CCD- 111019" xfId="1205"/>
    <cellStyle name="_ET_STYLE_NoName_00__CO080506-MPD-375_Abhitex-Shower Curtain specs 8 Aug 11" xfId="1206"/>
    <cellStyle name="_ET_STYLE_NoName_00__CO080506-MPD-375_BBB Fall 11 Styleout-Bath Accessories-Heather 100611" xfId="1207"/>
    <cellStyle name="_ET_STYLE_NoName_00__CO080506-MPD-375_BBB Fall 12 Executive - Heather 020212" xfId="1208"/>
    <cellStyle name="_ET_STYLE_NoName_00__CO080506-MPD-375_BBB Spring 12 Styleout Belize - Heather 102111" xfId="1209"/>
    <cellStyle name="_ET_STYLE_NoName_00__CO080506-MPD-375_Copy of 2012 Spring Market Shower Curtain CCD- 120215" xfId="1210"/>
    <cellStyle name="_ET_STYLE_NoName_00__CO080506-MPD-375_Empire Quote 9 8 2011" xfId="1211"/>
    <cellStyle name="_ET_STYLE_NoName_00__CO080506-MPD-375_Fall 13 Market Price - Westend Shower Curtain" xfId="1212"/>
    <cellStyle name="_ET_STYLE_NoName_00__CO080506-MPD-375_Fall 13 Market shower curtain CCD-130307" xfId="1213"/>
    <cellStyle name="_ET_STYLE_NoName_00__CO080506-MPD-375_Fall 13 Market shower curtain CCD-130308" xfId="1214"/>
    <cellStyle name="_ET_STYLE_NoName_00__CO080506-MPD-375_Lowe's Bath Accessories quote-Heather 110908" xfId="1215"/>
    <cellStyle name="_ET_STYLE_NoName_00__CO080506-MPD-375_Macy's Bath Quote 3-23-11-Hellen" xfId="1216"/>
    <cellStyle name="_ET_STYLE_NoName_00__CO080506-MPD-375_Mar 12 Market Price-Hellen 022012" xfId="1217"/>
    <cellStyle name="_ET_STYLE_NoName_00__CO080506-MPD-375_Mar 12 Market Price-Shower Curtain-Heather 022012" xfId="1218"/>
    <cellStyle name="_ET_STYLE_NoName_00__CO080506-MPD-375_Sears's 24 shower curtain commitment sheet 050511" xfId="1219"/>
    <cellStyle name="_ET_STYLE_NoName_00__CO080506-MPD-375_Sears's 24 shower curtain Quote - Heather 040411" xfId="1220"/>
    <cellStyle name="_ET_STYLE_NoName_00__CO080506-MPD-375_Sears's 24 shower curtain Quote - Hellen 040511" xfId="1221"/>
    <cellStyle name="_ET_STYLE_NoName_00__CO080506-MPD-375_Sears's 24 shower curtain Quote - Hellen 040711" xfId="1222"/>
    <cellStyle name="_ET_STYLE_NoName_00__CO080506-MPD-375_Sears's 24 shower curtain Quote - Hellen 041111" xfId="1223"/>
    <cellStyle name="_ET_STYLE_NoName_00__CO080506-MPD-375_Sept 11 Market Price-Shower Curtain-Hellen 091511" xfId="1224"/>
    <cellStyle name="_ET_STYLE_NoName_00__CO080506-MPD-375_Spring 12 NY Market Open Line BA price-2012 2 27" xfId="1225"/>
    <cellStyle name="_ET_STYLE_NoName_00__CO080506-MPD-375_Spring 13 Market Price - Heather 082212" xfId="1226"/>
    <cellStyle name="_ET_STYLE_NoName_00__CO080506-MPD-375_Spring 13 Open line shower curtain 120823" xfId="1227"/>
    <cellStyle name="_ET_STYLE_NoName_00__CO080506-MPD-375_Spring 13 shower curtain CCD-120824" xfId="1228"/>
    <cellStyle name="_ET_STYLE_NoName_00__CO080506-MPD-375_Xl0000074" xfId="1229"/>
    <cellStyle name="_ET_STYLE_NoName_00__CO080506-MPD-375_Xl0000076" xfId="1230"/>
    <cellStyle name="_ET_STYLE_NoName_00__CO080506-MPD-500" xfId="12"/>
    <cellStyle name="_ET_STYLE_NoName_00__CO080506-MPD-500_2012 Robert Allen Shower Curtain CCD- 110909" xfId="1231"/>
    <cellStyle name="_ET_STYLE_NoName_00__CO080506-MPD-500_2012 Spr BBB BTC Shower Curtain CCD- 111019" xfId="1232"/>
    <cellStyle name="_ET_STYLE_NoName_00__CO080506-MPD-500_Abhitex-Shower Curtain specs 8 Aug 11" xfId="1233"/>
    <cellStyle name="_ET_STYLE_NoName_00__CO080506-MPD-500_BBB Fall 11 Styleout-Bath Accessories-Heather 100611" xfId="1234"/>
    <cellStyle name="_ET_STYLE_NoName_00__CO080506-MPD-500_BBB Fall 12 Executive - Heather 020212" xfId="1235"/>
    <cellStyle name="_ET_STYLE_NoName_00__CO080506-MPD-500_BBB Spring 12 Styleout Belize - Heather 102111" xfId="1236"/>
    <cellStyle name="_ET_STYLE_NoName_00__CO080506-MPD-500_Copy of 2012 Spring Market Shower Curtain CCD- 120215" xfId="1237"/>
    <cellStyle name="_ET_STYLE_NoName_00__CO080506-MPD-500_Empire Quote 9 8 2011" xfId="1238"/>
    <cellStyle name="_ET_STYLE_NoName_00__CO080506-MPD-500_Fall 13 Market Price - Westend Shower Curtain" xfId="1239"/>
    <cellStyle name="_ET_STYLE_NoName_00__CO080506-MPD-500_Fall 13 Market shower curtain CCD-130307" xfId="1240"/>
    <cellStyle name="_ET_STYLE_NoName_00__CO080506-MPD-500_Fall 13 Market shower curtain CCD-130308" xfId="1241"/>
    <cellStyle name="_ET_STYLE_NoName_00__CO080506-MPD-500_Lowe's Bath Accessories quote-Heather 110908" xfId="1242"/>
    <cellStyle name="_ET_STYLE_NoName_00__CO080506-MPD-500_Macy's Bath Quote 3-23-11-Hellen" xfId="1243"/>
    <cellStyle name="_ET_STYLE_NoName_00__CO080506-MPD-500_Mar 12 Market Price-Hellen 022012" xfId="1244"/>
    <cellStyle name="_ET_STYLE_NoName_00__CO080506-MPD-500_Mar 12 Market Price-Shower Curtain-Heather 022012" xfId="1245"/>
    <cellStyle name="_ET_STYLE_NoName_00__CO080506-MPD-500_Sears's 24 shower curtain commitment sheet 050511" xfId="1246"/>
    <cellStyle name="_ET_STYLE_NoName_00__CO080506-MPD-500_Sears's 24 shower curtain Quote - Heather 040411" xfId="1247"/>
    <cellStyle name="_ET_STYLE_NoName_00__CO080506-MPD-500_Sears's 24 shower curtain Quote - Hellen 040511" xfId="1248"/>
    <cellStyle name="_ET_STYLE_NoName_00__CO080506-MPD-500_Sears's 24 shower curtain Quote - Hellen 040711" xfId="1249"/>
    <cellStyle name="_ET_STYLE_NoName_00__CO080506-MPD-500_Sears's 24 shower curtain Quote - Hellen 041111" xfId="1250"/>
    <cellStyle name="_ET_STYLE_NoName_00__CO080506-MPD-500_Sept 11 Market Price-Shower Curtain-Hellen 091511" xfId="1251"/>
    <cellStyle name="_ET_STYLE_NoName_00__CO080506-MPD-500_Spring 12 NY Market Open Line BA price-2012 2 27" xfId="1252"/>
    <cellStyle name="_ET_STYLE_NoName_00__CO080506-MPD-500_Spring 13 Market Price - Heather 082212" xfId="1253"/>
    <cellStyle name="_ET_STYLE_NoName_00__CO080506-MPD-500_Spring 13 Open line shower curtain 120823" xfId="1254"/>
    <cellStyle name="_ET_STYLE_NoName_00__CO080506-MPD-500_Spring 13 shower curtain CCD-120824" xfId="1255"/>
    <cellStyle name="_ET_STYLE_NoName_00__CO080506-MPD-500_Xl0000074" xfId="1256"/>
    <cellStyle name="_ET_STYLE_NoName_00__CO080506-MPD-500_Xl0000076" xfId="1257"/>
    <cellStyle name="_ET_STYLE_NoName_00__Giselle -- SP13 Quote sheet from JadeWay Agust 10, 2012" xfId="1258"/>
    <cellStyle name="_ET_STYLE_NoName_00__JLA BBB quotation sheet -9.13" xfId="1259"/>
    <cellStyle name="_ET_STYLE_NoName_00__JLA BBB quotation sheet -9.13 2" xfId="1260"/>
    <cellStyle name="_ET_STYLE_NoName_00__JLA BBB quotation sheet -9.13 3" xfId="1090"/>
    <cellStyle name="_ET_STYLE_NoName_00__MEIJER Towel quotation 2012-10-30" xfId="1261"/>
    <cellStyle name="_ET_STYLE_NoName_00__MEIJER Towel quotation 2012-10-30_Pooled stock new Melow SC quote - Heather" xfId="1262"/>
    <cellStyle name="_ET_STYLE_NoName_00__MEIJER Towel quotation 2012-10-31" xfId="1263"/>
    <cellStyle name="_ET_STYLE_NoName_00__MEIJER Towel quotation 2012-10-31_Pooled stock new Melow SC quote - Heather" xfId="1264"/>
    <cellStyle name="_ET_STYLE_NoName_00__Ptd shower curtain for sears - sage" xfId="1265"/>
    <cellStyle name="_ET_STYLE_NoName_00__Ptd shower curtain for sears - sage_BBB Fall 11 Styleout-Bath Accessories-Heather 100611" xfId="1266"/>
    <cellStyle name="_ET_STYLE_NoName_00__Ptd shower curtain for sears - sage_BBB Fall 12 Executive - Heather 020212" xfId="1267"/>
    <cellStyle name="_ET_STYLE_NoName_00__Ptd shower curtain for sears - sage_BBB Spring 12 Styleout Belize - Heather 102111" xfId="1268"/>
    <cellStyle name="_ET_STYLE_NoName_00__Ptd shower curtain for sears - sage_Empire Quote 9 8 2011" xfId="1269"/>
    <cellStyle name="_ET_STYLE_NoName_00__Ptd shower curtain for sears - sage_Fall 13 Market Price - Westend Shower Curtain" xfId="1270"/>
    <cellStyle name="_ET_STYLE_NoName_00__Ptd shower curtain for sears - sage_Lowe's Bath Accessories quote-Heather 110908" xfId="1271"/>
    <cellStyle name="_ET_STYLE_NoName_00__Ptd shower curtain for sears - sage_Mar 12 Market Price-Hellen 022012" xfId="1272"/>
    <cellStyle name="_ET_STYLE_NoName_00__Ptd shower curtain for sears - sage_Mar 12 Market Price-Shower Curtain-Heather 022012" xfId="1273"/>
    <cellStyle name="_ET_STYLE_NoName_00__Ptd shower curtain for sears - sage_Sears's 24 shower curtain commitment sheet 050511" xfId="1274"/>
    <cellStyle name="_ET_STYLE_NoName_00__Ptd shower curtain for sears - sage_Sears's 24 shower curtain Quote - Heather 040411" xfId="1275"/>
    <cellStyle name="_ET_STYLE_NoName_00__Ptd shower curtain for sears - sage_Sears's 24 shower curtain Quote - Hellen 040511" xfId="1276"/>
    <cellStyle name="_ET_STYLE_NoName_00__Ptd shower curtain for sears - sage_Sears's 24 shower curtain Quote - Hellen 040711" xfId="1277"/>
    <cellStyle name="_ET_STYLE_NoName_00__Ptd shower curtain for sears - sage_Sears's 24 shower curtain Quote - Hellen 041111" xfId="1278"/>
    <cellStyle name="_ET_STYLE_NoName_00__Ptd shower curtain for sears - sage_Sept 11 Market Price-Shower Curtain-Hellen 091511" xfId="1279"/>
    <cellStyle name="_ET_STYLE_NoName_00__Ptd shower curtain for sears - sage_Spring 13 Market Price - Heather 082212" xfId="1280"/>
    <cellStyle name="_ET_STYLE_NoName_00__SP13 Bombay Giselle Quote sheet from JadeWay June 4 2012" xfId="1281"/>
    <cellStyle name="_ET_STYLE_NoName_00__Woolrich-- SP13 Quote sheet from JadeWay 08-10-2012" xfId="1282"/>
    <cellStyle name="_ET_STYLE_NoName_00__Woolrich,Leaf Patchwork-- SP13 Quote sheet from JadeWay 08-22-2012" xfId="1283"/>
    <cellStyle name="_ET_STYLE_NoName_00__Woolrich,Leaf Patchwork-- SP13 Quote sheet from JadeWay 09-03-2012" xfId="1284"/>
    <cellStyle name="_ET_STYLE_NoName_00__Woolrich,Rustic Floral-- SP13 Quote sheet from JadeWay 08-22-2012" xfId="1285"/>
    <cellStyle name="_ET_STYLE_NoName_00__Woolrich,Rustic Floral(laser and silk screen)-- SP13 Quote sheet from JadeWay 09-03-2012" xfId="1286"/>
    <cellStyle name="_Fall 11Bath DevelopmentWork Chart-20110223" xfId="1287"/>
    <cellStyle name="_Fall 12 BBB Woolrich Quote Sheet - Heather" xfId="1288"/>
    <cellStyle name="_Fall 2009 Military Macys Home Orders to E AND E 2 25" xfId="13"/>
    <cellStyle name="_Fashion Bedding Fall 2012" xfId="14"/>
    <cellStyle name="_Fashion Bedding Fall 2012 2" xfId="1074"/>
    <cellStyle name="_Furniture Division Item List Macola# and UPC#" xfId="15"/>
    <cellStyle name="_Greenport Price 09-07-2011" xfId="1289"/>
    <cellStyle name="_Greenport Price quoted by Arthur 07-05-2011" xfId="1290"/>
    <cellStyle name="_HP Accent Chairs Pricing 101014" xfId="16"/>
    <cellStyle name="_HP Quota from kaifa 1 Mar  2010 (2)" xfId="17"/>
    <cellStyle name="_HP sample quotation100212" xfId="18"/>
    <cellStyle name="_HSN Blanket  Throw  90106 complete" xfId="19"/>
    <cellStyle name="_HSN Blanket  Throw  90106 complete_2012 Robert Allen Shower Curtain CCD- 110909" xfId="1291"/>
    <cellStyle name="_HSN Blanket  Throw  90106 complete_2012 Spr BBB BTC Shower Curtain CCD- 111019" xfId="1292"/>
    <cellStyle name="_HSN Blanket  Throw  90106 complete_Abhitex-Shower Curtain specs 8 Aug 11" xfId="1293"/>
    <cellStyle name="_HSN Blanket  Throw  90106 complete_BBB Fall 11 Styleout-Bath Accessories-Heather 100611" xfId="1294"/>
    <cellStyle name="_HSN Blanket  Throw  90106 complete_BBB Fall 12 Executive - Heather 020212" xfId="1295"/>
    <cellStyle name="_HSN Blanket  Throw  90106 complete_BBB Spring 12 Styleout Belize - Heather 102111" xfId="1296"/>
    <cellStyle name="_HSN Blanket  Throw  90106 complete_Copy of 2012 Spring Market Shower Curtain CCD- 120215" xfId="1297"/>
    <cellStyle name="_HSN Blanket  Throw  90106 complete_Empire Quote 9 8 2011" xfId="1298"/>
    <cellStyle name="_HSN Blanket  Throw  90106 complete_Fall 13 Market Price - Westend Shower Curtain" xfId="1299"/>
    <cellStyle name="_HSN Blanket  Throw  90106 complete_Fall 13 Market shower curtain CCD-130307" xfId="1300"/>
    <cellStyle name="_HSN Blanket  Throw  90106 complete_Fall 13 Market shower curtain CCD-130308" xfId="1301"/>
    <cellStyle name="_HSN Blanket  Throw  90106 complete_Lowe's Bath Accessories quote-Heather 110908" xfId="1302"/>
    <cellStyle name="_HSN Blanket  Throw  90106 complete_Macy's Bath Quote 3-23-11-Hellen" xfId="1303"/>
    <cellStyle name="_HSN Blanket  Throw  90106 complete_Mar 12 Market Price-Hellen 022012" xfId="1304"/>
    <cellStyle name="_HSN Blanket  Throw  90106 complete_Mar 12 Market Price-Shower Curtain-Heather 022012" xfId="1305"/>
    <cellStyle name="_HSN Blanket  Throw  90106 complete_Sears's 24 shower curtain commitment sheet 050511" xfId="1306"/>
    <cellStyle name="_HSN Blanket  Throw  90106 complete_Sears's 24 shower curtain Quote - Heather 040411" xfId="1307"/>
    <cellStyle name="_HSN Blanket  Throw  90106 complete_Sears's 24 shower curtain Quote - Hellen 040511" xfId="1308"/>
    <cellStyle name="_HSN Blanket  Throw  90106 complete_Sears's 24 shower curtain Quote - Hellen 040711" xfId="1309"/>
    <cellStyle name="_HSN Blanket  Throw  90106 complete_Sears's 24 shower curtain Quote - Hellen 041111" xfId="1310"/>
    <cellStyle name="_HSN Blanket  Throw  90106 complete_Sept 11 Market Price-Shower Curtain-Hellen 091511" xfId="1311"/>
    <cellStyle name="_HSN Blanket  Throw  90106 complete_Spring 12 NY Market Open Line BA price-2012 2 27" xfId="1312"/>
    <cellStyle name="_HSN Blanket  Throw  90106 complete_Spring 13 Market Price - Heather 082212" xfId="1313"/>
    <cellStyle name="_HSN Blanket  Throw  90106 complete_Spring 13 Open line shower curtain 120823" xfId="1314"/>
    <cellStyle name="_HSN Blanket  Throw  90106 complete_Spring 13 shower curtain CCD-120824" xfId="1315"/>
    <cellStyle name="_HSN Blanket  Throw  90106 complete_Xl0000074" xfId="1316"/>
    <cellStyle name="_HSN Blanket  Throw  90106 complete_Xl0000076" xfId="1317"/>
    <cellStyle name="_Infinity IT -Quoation 9 16 11'" xfId="1318"/>
    <cellStyle name="_Jade Way - ornate scroll  JLA" xfId="1319"/>
    <cellStyle name="_JLA quote_March market_02212011 (2)" xfId="1320"/>
    <cellStyle name="_JLA quote_March market_02212011 (2)_2012 Fall BBB Woolrich Shower Curtain CCD- 111118" xfId="1321"/>
    <cellStyle name="_JLA quote_March market_02212011 (2)_2012 Fall Woolrich Shower Curtain CCD- 111229" xfId="1322"/>
    <cellStyle name="_JLA quote_March market_02212011 (2)_2012 Fall Woolrich Shower Curtain CCD- 120130" xfId="1323"/>
    <cellStyle name="_JLA quote_March market_02212011 (2)_2012 Spr BBB Bombay Shower Curtain CCD- 110909" xfId="1324"/>
    <cellStyle name="_JLA quote_March market_02212011 (2)_2012 Spr BBB Bombay Shower Curtain CCD- 110913" xfId="1325"/>
    <cellStyle name="_JLA quote_March market_02212011 (2)_2012 Spr BBB Bombay Shower Curtain CCD- 110928 (2)" xfId="1326"/>
    <cellStyle name="_JLA quote_March market_02212011 (2)_2012 Spr BBB BTC Shower Curtain CCD- 111019" xfId="1327"/>
    <cellStyle name="_JLA quote_March market_02212011 (2)_2012 Spr BBB Greenport Shower Curtain Quote- 110907" xfId="1328"/>
    <cellStyle name="_JLA quote_March market_02212011 (2)_2012 Spr BBB Greenport Shower Curtain Quote- 111018" xfId="1329"/>
    <cellStyle name="_JLA quote_March market_02212011 (2)_2012 Spr BBB Greenport Shower Curtain Quote- 111019 final" xfId="1330"/>
    <cellStyle name="_JLA quote_March market_02212011 (2)_Copy of 2012 Spring Market Shower Curtain CCD- 120215" xfId="1331"/>
    <cellStyle name="_JLA quote_March market_02212011 (2)_Fall 12 BBB Woolrich Quote Sheet - Heather" xfId="1332"/>
    <cellStyle name="_JLA quote_March market_02212011 (2)_Fall 13 Market shower curtain CCD-130307" xfId="1333"/>
    <cellStyle name="_JLA quote_March market_02212011 (2)_Fall 13 Market shower curtain CCD-130308" xfId="1334"/>
    <cellStyle name="_JLA quote_March market_02212011 (2)_Fall 14 Pool stock shower curtain CCD-131029" xfId="1335"/>
    <cellStyle name="_JLA quote_March market_02212011 (2)_Fall 14 Pool stock shower curtain CCD-131105" xfId="1336"/>
    <cellStyle name="_JLA quote_March market_02212011 (2)_Fall 14 Pool stock shower curtain CCD-131106" xfId="1337"/>
    <cellStyle name="_JLA quote_March market_02212011 (2)_Fall 14 Pool stock shower curtain CCD-131113" xfId="1338"/>
    <cellStyle name="_JLA quote_March market_02212011 (2)_Spring 13 Meijer Shower Curtain CCD-121023" xfId="1339"/>
    <cellStyle name="_JLA quote_March market_02212011 (2)_Spring 13 Meijer Shower Curtain CCD-121106" xfId="1340"/>
    <cellStyle name="_JLA quote_March market_02212011 (2)_Spring 13 Meijer Shower Curtain CCD-121128" xfId="1341"/>
    <cellStyle name="_JLA quote_March market_02212011 (2)_Spring 13 Open line shower curtain 120823" xfId="1342"/>
    <cellStyle name="_JLA quote_March market_02212011 (2)_Spring 13 shower curtain CCD-120824" xfId="1343"/>
    <cellStyle name="_JLA quote_March market_02212011 (2)_Spring 13 Woolrich quote sheet - Heather 090412" xfId="1344"/>
    <cellStyle name="_JLA quote_March market_02212011 (2)_Spring 14 Pool stock Ruffle option 2 shower curtain CCD-130726" xfId="1345"/>
    <cellStyle name="_JLA quote_March market_02212011 (2)_Spring 14 Pool stock shower curtain CCD-130625" xfId="1346"/>
    <cellStyle name="_JLA quote_March market_02212011 (2)_Spring 14 Pool stock shower curtain CCD-130627" xfId="1347"/>
    <cellStyle name="_JLA quote_March market_02212011 (2)_Spring 14 Pool stock shower curtain CCD-130801" xfId="1348"/>
    <cellStyle name="_JLA quote_March market_02212011 (2)_Xl0000074" xfId="1349"/>
    <cellStyle name="_JLA quote_March market_02212011 (2)_Xl0000076" xfId="1350"/>
    <cellStyle name="_JLA quote_March market_02212011 (2)_Xl0000568" xfId="1351"/>
    <cellStyle name="_JLA quote_March market_02212011 (2)_Xl0000621" xfId="1352"/>
    <cellStyle name="_JLA quote_March market_02212011 (2)_Xl0000628" xfId="1353"/>
    <cellStyle name="_JLA quote_March market_02212011 (2)_Xl0000643" xfId="1354"/>
    <cellStyle name="_JLA quote_March market_02212011 (2)_Xl0000648" xfId="1355"/>
    <cellStyle name="_JLA quote_March market_02212011 (2)_Xl0000654" xfId="1356"/>
    <cellStyle name="_JLA quote_March market_02212011 (2)_Xl0001305" xfId="1357"/>
    <cellStyle name="_JLA_quote-Chrysanthemum-05172011 (3)" xfId="1358"/>
    <cellStyle name="_JLA-090613A pillow and throw (2)" xfId="20"/>
    <cellStyle name="_JLA-090613A pillow and throw (2)_RTG tufted armless chair July 06 09" xfId="21"/>
    <cellStyle name="_JLA-090617A pillow and throw (2)" xfId="22"/>
    <cellStyle name="_JLA-090617A pillow and throw (2)_RTG tufted armless chair July 06 09" xfId="23"/>
    <cellStyle name="_JLA-Sears 24 SC Roll-out  Projected Forecast REV 5-7-11" xfId="1359"/>
    <cellStyle name="_Macy's Fall 2011 BA Cost-110321 (2) (version 1)" xfId="1360"/>
    <cellStyle name="_Macy's Fall 2011 BA Cost-110322 (version 1)" xfId="1361"/>
    <cellStyle name="_Macy's Fall 2011 BA Cost-110323 (2)" xfId="1362"/>
    <cellStyle name="_Madison Park" xfId="24"/>
    <cellStyle name="_Mar 09 Market Week Blanket &amp; Throw Non-Electric" xfId="25"/>
    <cellStyle name="_Mar 09 Market Week Blanket &amp; Throw Non-Electric_RTG tufted armless chair July 06 09" xfId="26"/>
    <cellStyle name="_market sample cost 9-09-2011" xfId="1363"/>
    <cellStyle name="_market sample cost 9-09-2011 (2)" xfId="1364"/>
    <cellStyle name="_Medali-IT-Quotation 10 18 2011" xfId="1365"/>
    <cellStyle name="_Medali-IT-Quotation 10 19 2011" xfId="1366"/>
    <cellStyle name="_Metal floral punch 9 6 2011(revised 1) jpg" xfId="1367"/>
    <cellStyle name="_MUMS  FOR KOHLS Quotesheet 5.13.2011" xfId="1368"/>
    <cellStyle name="_muns  stripe__ 03292011" xfId="1369"/>
    <cellStyle name="_muns  stripe__ 03292011_2012 Fall BBB Woolrich Shower Curtain CCD- 111118" xfId="1370"/>
    <cellStyle name="_muns  stripe__ 03292011_2012 Fall Woolrich Shower Curtain CCD- 111229" xfId="1371"/>
    <cellStyle name="_muns  stripe__ 03292011_2012 Fall Woolrich Shower Curtain CCD- 120130" xfId="1372"/>
    <cellStyle name="_muns  stripe__ 03292011_2012 Spr BBB Bombay Shower Curtain CCD- 110909" xfId="1373"/>
    <cellStyle name="_muns  stripe__ 03292011_2012 Spr BBB Bombay Shower Curtain CCD- 110913" xfId="1374"/>
    <cellStyle name="_muns  stripe__ 03292011_2012 Spr BBB Bombay Shower Curtain CCD- 110928 (2)" xfId="1375"/>
    <cellStyle name="_muns  stripe__ 03292011_2012 Spr BBB BTC Shower Curtain CCD- 111019" xfId="1376"/>
    <cellStyle name="_muns  stripe__ 03292011_2012 Spr BBB Greenport Shower Curtain Quote- 110907" xfId="1377"/>
    <cellStyle name="_muns  stripe__ 03292011_2012 Spr BBB Greenport Shower Curtain Quote- 111018" xfId="1378"/>
    <cellStyle name="_muns  stripe__ 03292011_2012 Spr BBB Greenport Shower Curtain Quote- 111019 final" xfId="1379"/>
    <cellStyle name="_muns  stripe__ 03292011_Copy of 2012 Spring Market Shower Curtain CCD- 120215" xfId="1380"/>
    <cellStyle name="_muns  stripe__ 03292011_Fall 12 BBB Woolrich Quote Sheet - Heather" xfId="1381"/>
    <cellStyle name="_muns  stripe__ 03292011_Fall 13 Market shower curtain CCD-130307" xfId="1382"/>
    <cellStyle name="_muns  stripe__ 03292011_Fall 13 Market shower curtain CCD-130308" xfId="1383"/>
    <cellStyle name="_muns  stripe__ 03292011_Fall 14 Pool stock shower curtain CCD-131029" xfId="1384"/>
    <cellStyle name="_muns  stripe__ 03292011_Fall 14 Pool stock shower curtain CCD-131105" xfId="1385"/>
    <cellStyle name="_muns  stripe__ 03292011_Fall 14 Pool stock shower curtain CCD-131106" xfId="1386"/>
    <cellStyle name="_muns  stripe__ 03292011_Fall 14 Pool stock shower curtain CCD-131113" xfId="1387"/>
    <cellStyle name="_muns  stripe__ 03292011_Spring 13 Meijer Shower Curtain CCD-121023" xfId="1388"/>
    <cellStyle name="_muns  stripe__ 03292011_Spring 13 Meijer Shower Curtain CCD-121106" xfId="1389"/>
    <cellStyle name="_muns  stripe__ 03292011_Spring 13 Meijer Shower Curtain CCD-121128" xfId="1390"/>
    <cellStyle name="_muns  stripe__ 03292011_Spring 13 Open line shower curtain 120823" xfId="1391"/>
    <cellStyle name="_muns  stripe__ 03292011_Spring 13 shower curtain CCD-120824" xfId="1392"/>
    <cellStyle name="_muns  stripe__ 03292011_Spring 13 Woolrich quote sheet - Heather 090412" xfId="1393"/>
    <cellStyle name="_muns  stripe__ 03292011_Spring 14 Pool stock Ruffle option 2 shower curtain CCD-130726" xfId="1394"/>
    <cellStyle name="_muns  stripe__ 03292011_Spring 14 Pool stock shower curtain CCD-130625" xfId="1395"/>
    <cellStyle name="_muns  stripe__ 03292011_Spring 14 Pool stock shower curtain CCD-130627" xfId="1396"/>
    <cellStyle name="_muns  stripe__ 03292011_Spring 14 Pool stock shower curtain CCD-130801" xfId="1397"/>
    <cellStyle name="_muns  stripe__ 03292011_Xl0000074" xfId="1398"/>
    <cellStyle name="_muns  stripe__ 03292011_Xl0000076" xfId="1399"/>
    <cellStyle name="_muns  stripe__ 03292011_Xl0000568" xfId="1400"/>
    <cellStyle name="_muns  stripe__ 03292011_Xl0000621" xfId="1401"/>
    <cellStyle name="_muns  stripe__ 03292011_Xl0000628" xfId="1402"/>
    <cellStyle name="_muns  stripe__ 03292011_Xl0000643" xfId="1403"/>
    <cellStyle name="_muns  stripe__ 03292011_Xl0000648" xfId="1404"/>
    <cellStyle name="_muns  stripe__ 03292011_Xl0000654" xfId="1405"/>
    <cellStyle name="_muns  stripe__ 03292011_Xl0001305" xfId="1406"/>
    <cellStyle name="_outline floral JLA QS form- JadeWay  2-29-2012" xfId="1407"/>
    <cellStyle name="_outline floral JLA QS form- JadeWay  9-5-2011" xfId="1408"/>
    <cellStyle name="_Quota of HP samples--kaifa--20100907" xfId="27"/>
    <cellStyle name="_Quota of HP samples--kaifa--20100929rvd" xfId="28"/>
    <cellStyle name="_QUOTATION FOR HIGH POINT SAMPLES-JINZHENG-20100907" xfId="29"/>
    <cellStyle name="_Quotation for Sears 4ft Coordinate Meeting recap-2011 5 27" xfId="1409"/>
    <cellStyle name="_Quotation for Sears 4ft Coordinate Meeting recap-2011 5 31" xfId="1410"/>
    <cellStyle name="_Quotation of HP samples--YOUBANG-20100907" xfId="30"/>
    <cellStyle name="_Quotation of HP samples--YOUBANG-20100907 (2)" xfId="31"/>
    <cellStyle name="_Quotation sheet of HP samples- Jincheng-20100907" xfId="32"/>
    <cellStyle name="_Quotation sheet of HP samples- Jincheng-20100907 (3)" xfId="33"/>
    <cellStyle name="_quotation -tonya river(08 30 2012)" xfId="1411"/>
    <cellStyle name="_quotation -tonya river(09 03 2012)" xfId="1412"/>
    <cellStyle name="_quotation-BA 4.18.2011(forJCP)" xfId="1413"/>
    <cellStyle name="_quotation-Mercury  (for BBB)-update(3 31)" xfId="1414"/>
    <cellStyle name="_quotation-Mercury  3.22.2011 (for BBB)" xfId="1084"/>
    <cellStyle name="_quotation-Mercury  3.22.2011 (for BBB) 2" xfId="1415"/>
    <cellStyle name="_quotation-Mercury  3.22.2011 (for BBB)_Chandler -- SP13 Quote sheet from JadeWay 08-29-2012" xfId="1416"/>
    <cellStyle name="_quotation-Mercury  3.22.2011 (for BBB)_Giselle -- SP13 Quote sheet from JadeWay Agust 10, 2012" xfId="1417"/>
    <cellStyle name="_quotation-Mercury  3.22.2011 (for BBB)_JLA BBB quotation sheet -9.13" xfId="1418"/>
    <cellStyle name="_quotation-Mercury  3.22.2011 (for BBB)_JLA BBB quotation sheet -9.13 2" xfId="1419"/>
    <cellStyle name="_quotation-Mercury  3.22.2011 (for BBB)_JLA BBB quotation sheet -9.13 3" xfId="1420"/>
    <cellStyle name="_quotation-Mercury  3.22.2011 (for BBB)_MEIJER Towel quotation 2012-10-30" xfId="1421"/>
    <cellStyle name="_quotation-Mercury  3.22.2011 (for BBB)_MEIJER Towel quotation 2012-10-30_Pooled stock new Melow SC quote - Heather" xfId="1422"/>
    <cellStyle name="_quotation-Mercury  3.22.2011 (for BBB)_MEIJER Towel quotation 2012-10-31" xfId="1423"/>
    <cellStyle name="_quotation-Mercury  3.22.2011 (for BBB)_MEIJER Towel quotation 2012-10-31_Pooled stock new Melow SC quote - Heather" xfId="1424"/>
    <cellStyle name="_quotation-Mercury  3.22.2011 (for BBB)_SP13 Bombay Giselle Quote sheet from JadeWay June 4 2012" xfId="1425"/>
    <cellStyle name="_quotation-Mercury  3.22.2011 (for BBB)_Woolrich-- SP13 Quote sheet from JadeWay 08-10-2012" xfId="1426"/>
    <cellStyle name="_quotation-Mercury  3.22.2011 (for BBB)_Woolrich,Leaf Patchwork-- SP13 Quote sheet from JadeWay 08-22-2012" xfId="1427"/>
    <cellStyle name="_quotation-Mercury  3.22.2011 (for BBB)_Woolrich,Leaf Patchwork-- SP13 Quote sheet from JadeWay 09-03-2012" xfId="1428"/>
    <cellStyle name="_quotation-Mercury  3.22.2011 (for BBB)_Woolrich,Rustic Floral-- SP13 Quote sheet from JadeWay 08-22-2012" xfId="1429"/>
    <cellStyle name="_quotation-Mercury  3.22.2011 (for BBB)_Woolrich,Rustic Floral(laser and silk screen)-- SP13 Quote sheet from JadeWay 09-03-2012" xfId="1430"/>
    <cellStyle name="_quotation-Mercury  3.22.2011 (for Macy)" xfId="1431"/>
    <cellStyle name="_Quotation-Mercury glass (resin)-9 7 2011" xfId="1432"/>
    <cellStyle name="_Quotation-Metal with   veneer  -10 12 2011" xfId="1433"/>
    <cellStyle name="_Quotation-Metal with   veneer  -9 28 2011 (2)" xfId="1434"/>
    <cellStyle name="_Quotation-Metal with   veneer  -9 7 2011 (up-dated)" xfId="1435"/>
    <cellStyle name="_Quotation-Metal with   veneer  -9.7.2011 (up-dated)" xfId="1436"/>
    <cellStyle name="_Seraphina -IT -Quoation 9 15 11'" xfId="1437"/>
    <cellStyle name="_Seraphina -IT -Quoation 9 30 11'" xfId="1438"/>
    <cellStyle name="_SF91026 6151 6154recliner LH-250RK-F chair" xfId="34"/>
    <cellStyle name="_SF91026 6151 6154recliner LH-250RK-F chair (2)" xfId="35"/>
    <cellStyle name="_SF91102  manhantten copenhagen recliner LH-250RK-F chair" xfId="36"/>
    <cellStyle name="_SF91120 armless chair KF0026chair 1999R-KD Chaise " xfId="37"/>
    <cellStyle name="_Shopko chairs 090413" xfId="38"/>
    <cellStyle name="_Shopko chairs 090413_RTG tufted armless chair July 06 09" xfId="39"/>
    <cellStyle name="_SM-Jungle Fever 7-27-09" xfId="1439"/>
    <cellStyle name="_Sofa Mart Morris chair quotation 2010-4-9 (2)" xfId="40"/>
    <cellStyle name="_Sofa Mart-Accent Chair SKU" xfId="41"/>
    <cellStyle name="_Sofa Mart-Accent Chair SKU_USWW order and expense summary 1013" xfId="42"/>
    <cellStyle name="_Spr NYM BBB Bath Accessory Quote  - Heather updated 033111 xls" xfId="1440"/>
    <cellStyle name="_Spring 11 NY market Kohl's SC CCD-110513" xfId="1441"/>
    <cellStyle name="_Spring 12 BBB BA Cape Cod 110929 updated by Arthur" xfId="1442"/>
    <cellStyle name="_Spring 13 Woolrich quote sheet - Heather 090412" xfId="1443"/>
    <cellStyle name="_Steinmart 2011 Spr Bath SC Quote sheet 10-10-15" xfId="1444"/>
    <cellStyle name="_SteinMart Wall Deco quote sheet--100104(hellen)" xfId="1445"/>
    <cellStyle name="_Streamline-3.9" xfId="1087"/>
    <cellStyle name="_Streamline-3.9_Chandler -- SP13 Quote sheet from JadeWay 08-29-2012" xfId="1446"/>
    <cellStyle name="_Streamline-3.9_Giselle -- SP13 Quote sheet from JadeWay Agust 10, 2012" xfId="1447"/>
    <cellStyle name="_Streamline-3.9_JLA BBB quotation sheet -9.13" xfId="1448"/>
    <cellStyle name="_Streamline-3.9_MEIJER Towel quotation 2012-10-30" xfId="1449"/>
    <cellStyle name="_Streamline-3.9_MEIJER Towel quotation 2012-10-30_Pooled stock new Melow SC quote - Heather" xfId="1450"/>
    <cellStyle name="_Streamline-3.9_MEIJER Towel quotation 2012-10-31" xfId="1451"/>
    <cellStyle name="_Streamline-3.9_MEIJER Towel quotation 2012-10-31_Pooled stock new Melow SC quote - Heather" xfId="1452"/>
    <cellStyle name="_Streamline-3.9_SP13 Bombay Giselle Quote sheet from JadeWay June 4 2012" xfId="1453"/>
    <cellStyle name="_Streamline-3.9_Woolrich-- SP13 Quote sheet from JadeWay 08-10-2012" xfId="1454"/>
    <cellStyle name="_Streamline-3.9_Woolrich,Leaf Patchwork-- SP13 Quote sheet from JadeWay 08-22-2012" xfId="1455"/>
    <cellStyle name="_Streamline-3.9_Woolrich,Leaf Patchwork-- SP13 Quote sheet from JadeWay 09-03-2012" xfId="1456"/>
    <cellStyle name="_Streamline-3.9_Woolrich,Rustic Floral-- SP13 Quote sheet from JadeWay 08-22-2012" xfId="1457"/>
    <cellStyle name="_Streamline-3.9_Woolrich,Rustic Floral(laser and silk screen)-- SP13 Quote sheet from JadeWay 09-03-2012" xfId="1458"/>
    <cellStyle name="_Target Fall 11 BA cost-110324" xfId="1459"/>
    <cellStyle name="_Tenali (bombay brand) 9 27 2011" xfId="1460"/>
    <cellStyle name="_Tenali (bombay brand) 9 28 2011 (2)" xfId="1461"/>
    <cellStyle name="_Tribal-resin -IT -Quoation 9.8.11'" xfId="1462"/>
    <cellStyle name="_TW Home Quotation -builwell-High Point1 (2)" xfId="43"/>
    <cellStyle name="_TW Home Quotation -builwell-High Point2010-9-14" xfId="44"/>
    <cellStyle name="_TW Home Quotation -builwell-High Point2010-9-23RVD (2)" xfId="45"/>
    <cellStyle name="_TW Home Quotation -builwell-High Point2010-9-29RVD" xfId="46"/>
    <cellStyle name="_TW Home Quotation -builwell-High Point2010-9-30RVD" xfId="47"/>
    <cellStyle name="_TW Home Quotation -builwell-High Point2010-9-9RVD" xfId="48"/>
    <cellStyle name="_TW Home Quotation of HP sample-CHUANYANG-2010-9-7" xfId="49"/>
    <cellStyle name="_TW Home Quotation of HP sample-CHUANYANG-2010-9-7-" xfId="50"/>
    <cellStyle name="_TW_Home_Quotation_sheet of HP samples-chairone-20100907" xfId="51"/>
    <cellStyle name="_TW_Home_Quotation_sheet of HP samples-chairone-20100907 (3)" xfId="52"/>
    <cellStyle name="_USWW order and expense summary 0907" xfId="53"/>
    <cellStyle name="_USWW order and expense summary 1013" xfId="54"/>
    <cellStyle name="_Vivienne -IT -Quoation 9.14.11'" xfId="1463"/>
    <cellStyle name="_Vivienne JLA  QS form- JadeWay 9-14-2011" xfId="1464"/>
    <cellStyle name="_Vivienne JLA  QS form- JadeWay 9-17-2011" xfId="1465"/>
    <cellStyle name="_Vivienne JLA  QS form- JadeWay 9-8-2011" xfId="1466"/>
    <cellStyle name="_Vivienne-IT-Quotation 9 30 2011" xfId="1467"/>
    <cellStyle name="_Warehouse program Aug 11 09" xfId="55"/>
    <cellStyle name="_West End-010120B Estate A-5 Matteo  12pcs  Bedding Set" xfId="56"/>
    <cellStyle name="_West End-010205C Metro A-2(Interlude)  12pcs  Bedding Set" xfId="57"/>
    <cellStyle name="_West End-100112A Metro B(Highgate)" xfId="58"/>
    <cellStyle name="_WMCADI Blanket  Throw 90210" xfId="59"/>
    <cellStyle name="_WMCADI Blanket  Throw 90210_2012 Robert Allen Shower Curtain CCD- 110909" xfId="1468"/>
    <cellStyle name="_WMCADI Blanket  Throw 90210_2012 Spr BBB BTC Shower Curtain CCD- 111019" xfId="1469"/>
    <cellStyle name="_WMCADI Blanket  Throw 90210_Abhitex-Shower Curtain specs 8 Aug 11" xfId="1470"/>
    <cellStyle name="_WMCADI Blanket  Throw 90210_BBB Fall 11 Styleout-Bath Accessories-Heather 100611" xfId="1471"/>
    <cellStyle name="_WMCADI Blanket  Throw 90210_BBB Fall 12 Executive - Heather 020212" xfId="1472"/>
    <cellStyle name="_WMCADI Blanket  Throw 90210_BBB Spring 12 Styleout Belize - Heather 102111" xfId="1473"/>
    <cellStyle name="_WMCADI Blanket  Throw 90210_Copy of 2012 Spring Market Shower Curtain CCD- 120215" xfId="1474"/>
    <cellStyle name="_WMCADI Blanket  Throw 90210_Empire Quote 9 8 2011" xfId="1475"/>
    <cellStyle name="_WMCADI Blanket  Throw 90210_Fall 13 Market Price - Westend Shower Curtain" xfId="1476"/>
    <cellStyle name="_WMCADI Blanket  Throw 90210_Fall 13 Market shower curtain CCD-130307" xfId="1477"/>
    <cellStyle name="_WMCADI Blanket  Throw 90210_Fall 13 Market shower curtain CCD-130308" xfId="1478"/>
    <cellStyle name="_WMCADI Blanket  Throw 90210_Lowe's Bath Accessories quote-Heather 110908" xfId="1479"/>
    <cellStyle name="_WMCADI Blanket  Throw 90210_Macy's Bath Quote 3-23-11-Hellen" xfId="1480"/>
    <cellStyle name="_WMCADI Blanket  Throw 90210_Mar 12 Market Price-Hellen 022012" xfId="1481"/>
    <cellStyle name="_WMCADI Blanket  Throw 90210_Mar 12 Market Price-Shower Curtain-Heather 022012" xfId="1482"/>
    <cellStyle name="_WMCADI Blanket  Throw 90210_Sears's 24 shower curtain commitment sheet 050511" xfId="1483"/>
    <cellStyle name="_WMCADI Blanket  Throw 90210_Sears's 24 shower curtain Quote - Heather 040411" xfId="1484"/>
    <cellStyle name="_WMCADI Blanket  Throw 90210_Sears's 24 shower curtain Quote - Hellen 040511" xfId="1485"/>
    <cellStyle name="_WMCADI Blanket  Throw 90210_Sears's 24 shower curtain Quote - Hellen 040711" xfId="1486"/>
    <cellStyle name="_WMCADI Blanket  Throw 90210_Sears's 24 shower curtain Quote - Hellen 041111" xfId="1487"/>
    <cellStyle name="_WMCADI Blanket  Throw 90210_Sept 11 Market Price-Shower Curtain-Hellen 091511" xfId="1488"/>
    <cellStyle name="_WMCADI Blanket  Throw 90210_Spring 12 NY Market Open Line BA price-2012 2 27" xfId="1489"/>
    <cellStyle name="_WMCADI Blanket  Throw 90210_Spring 13 Market Price - Heather 082212" xfId="1490"/>
    <cellStyle name="_WMCADI Blanket  Throw 90210_Spring 13 Open line shower curtain 120823" xfId="1491"/>
    <cellStyle name="_WMCADI Blanket  Throw 90210_Spring 13 shower curtain CCD-120824" xfId="1492"/>
    <cellStyle name="_WMCADI Blanket  Throw 90210_Xl0000074" xfId="1493"/>
    <cellStyle name="_WMCADI Blanket  Throw 90210_Xl0000076" xfId="1494"/>
    <cellStyle name="_WMCADI Blanket &amp; Throw 90210" xfId="60"/>
    <cellStyle name="_WMCADI Blanket &amp; Throw 90210_2012 Robert Allen Shower Curtain CCD- 110909" xfId="1495"/>
    <cellStyle name="_WMCADI Blanket &amp; Throw 90210_2012 Spr BBB BTC Shower Curtain CCD- 111019" xfId="1496"/>
    <cellStyle name="_WMCADI Blanket &amp; Throw 90210_Abhitex-Shower Curtain specs 8 Aug 11" xfId="1497"/>
    <cellStyle name="_WMCADI Blanket &amp; Throw 90210_BBB Fall 11 Styleout-Bath Accessories-Heather 100611" xfId="1498"/>
    <cellStyle name="_WMCADI Blanket &amp; Throw 90210_BBB Fall 12 Executive - Heather 020212" xfId="1499"/>
    <cellStyle name="_WMCADI Blanket &amp; Throw 90210_BBB Spring 12 Styleout Belize - Heather 102111" xfId="1500"/>
    <cellStyle name="_WMCADI Blanket &amp; Throw 90210_Copy of 2012 Spring Market Shower Curtain CCD- 120215" xfId="1501"/>
    <cellStyle name="_WMCADI Blanket &amp; Throw 90210_Empire Quote 9 8 2011" xfId="1502"/>
    <cellStyle name="_WMCADI Blanket &amp; Throw 90210_Fall 13 Market Price - Westend Shower Curtain" xfId="1503"/>
    <cellStyle name="_WMCADI Blanket &amp; Throw 90210_Fall 13 Market shower curtain CCD-130307" xfId="1504"/>
    <cellStyle name="_WMCADI Blanket &amp; Throw 90210_Fall 13 Market shower curtain CCD-130308" xfId="1505"/>
    <cellStyle name="_WMCADI Blanket &amp; Throw 90210_Lowe's Bath Accessories quote-Heather 110908" xfId="1506"/>
    <cellStyle name="_WMCADI Blanket &amp; Throw 90210_Macy's Bath Quote 3-23-11-Hellen" xfId="1507"/>
    <cellStyle name="_WMCADI Blanket &amp; Throw 90210_Mar 12 Market Price-Hellen 022012" xfId="1508"/>
    <cellStyle name="_WMCADI Blanket &amp; Throw 90210_Mar 12 Market Price-Shower Curtain-Heather 022012" xfId="1509"/>
    <cellStyle name="_WMCADI Blanket &amp; Throw 90210_Sears's 24 shower curtain commitment sheet 050511" xfId="1510"/>
    <cellStyle name="_WMCADI Blanket &amp; Throw 90210_Sears's 24 shower curtain Quote - Heather 040411" xfId="1511"/>
    <cellStyle name="_WMCADI Blanket &amp; Throw 90210_Sears's 24 shower curtain Quote - Hellen 040511" xfId="1512"/>
    <cellStyle name="_WMCADI Blanket &amp; Throw 90210_Sears's 24 shower curtain Quote - Hellen 040711" xfId="1513"/>
    <cellStyle name="_WMCADI Blanket &amp; Throw 90210_Sears's 24 shower curtain Quote - Hellen 041111" xfId="1514"/>
    <cellStyle name="_WMCADI Blanket &amp; Throw 90210_Sept 11 Market Price-Shower Curtain-Hellen 091511" xfId="1515"/>
    <cellStyle name="_WMCADI Blanket &amp; Throw 90210_Spring 12 NY Market Open Line BA price-2012 2 27" xfId="1516"/>
    <cellStyle name="_WMCADI Blanket &amp; Throw 90210_Spring 13 Market Price - Heather 082212" xfId="1517"/>
    <cellStyle name="_WMCADI Blanket &amp; Throw 90210_Spring 13 Open line shower curtain 120823" xfId="1518"/>
    <cellStyle name="_WMCADI Blanket &amp; Throw 90210_Spring 13 shower curtain CCD-120824" xfId="1519"/>
    <cellStyle name="_WMCADI Blanket &amp; Throw 90210_Xl0000074" xfId="1520"/>
    <cellStyle name="_WMCADI Blanket &amp; Throw 90210_Xl0000076" xfId="1521"/>
    <cellStyle name="_副本Robert Allen-Bath shower curtain quote sheet-90904" xfId="61"/>
    <cellStyle name="20% - Accent1 2" xfId="62"/>
    <cellStyle name="20% - Accent1 2 2" xfId="63"/>
    <cellStyle name="20% - Accent2 2" xfId="64"/>
    <cellStyle name="20% - Accent2 2 2" xfId="65"/>
    <cellStyle name="20% - Accent3 2" xfId="66"/>
    <cellStyle name="20% - Accent3 2 2" xfId="67"/>
    <cellStyle name="20% - Accent4 2" xfId="68"/>
    <cellStyle name="20% - Accent4 2 2" xfId="69"/>
    <cellStyle name="20% - Accent5 2" xfId="70"/>
    <cellStyle name="20% - Accent5 2 2" xfId="71"/>
    <cellStyle name="20% - Accent6 2" xfId="72"/>
    <cellStyle name="20% - Accent6 2 2" xfId="73"/>
    <cellStyle name="20% - 輔色1" xfId="1528"/>
    <cellStyle name="20% - 輔色2" xfId="1529"/>
    <cellStyle name="20% - 輔色3" xfId="1530"/>
    <cellStyle name="20% - 輔色4" xfId="1531"/>
    <cellStyle name="20% - 輔色5" xfId="1532"/>
    <cellStyle name="20% - 輔色6" xfId="1533"/>
    <cellStyle name="20% - 强调文字颜色 1 2" xfId="74"/>
    <cellStyle name="20% - 强调文字颜色 1 3" xfId="75"/>
    <cellStyle name="20% - 强调文字颜色 1_2010 Fall NYM SC Hooks quotesheet(Hellen)" xfId="1522"/>
    <cellStyle name="20% - 强调文字颜色 2 2" xfId="76"/>
    <cellStyle name="20% - 强调文字颜色 2 3" xfId="77"/>
    <cellStyle name="20% - 强调文字颜色 2_2010 Fall NYM SC Hooks quotesheet(Hellen)" xfId="1523"/>
    <cellStyle name="20% - 强调文字颜色 3 2" xfId="78"/>
    <cellStyle name="20% - 强调文字颜色 3 3" xfId="79"/>
    <cellStyle name="20% - 强调文字颜色 3_2010 Fall NYM SC Hooks quotesheet(Hellen)" xfId="1524"/>
    <cellStyle name="20% - 强调文字颜色 4 2" xfId="80"/>
    <cellStyle name="20% - 强调文字颜色 4 3" xfId="81"/>
    <cellStyle name="20% - 强调文字颜色 4_2010 Fall NYM SC Hooks quotesheet(Hellen)" xfId="1525"/>
    <cellStyle name="20% - 强调文字颜色 5 2" xfId="82"/>
    <cellStyle name="20% - 强调文字颜色 5 3" xfId="83"/>
    <cellStyle name="20% - 强调文字颜色 5_2010 Fall NYM SC Hooks quotesheet(Hellen)" xfId="1526"/>
    <cellStyle name="20% - 强调文字颜色 6 2" xfId="84"/>
    <cellStyle name="20% - 强调文字颜色 6 3" xfId="85"/>
    <cellStyle name="20% - 强调文字颜色 6_2010 Fall NYM SC Hooks quotesheet(Hellen)" xfId="1527"/>
    <cellStyle name="40% - Accent1 2" xfId="86"/>
    <cellStyle name="40% - Accent1 2 2" xfId="87"/>
    <cellStyle name="40% - Accent2 2" xfId="88"/>
    <cellStyle name="40% - Accent2 2 2" xfId="89"/>
    <cellStyle name="40% - Accent3 2" xfId="90"/>
    <cellStyle name="40% - Accent3 2 2" xfId="91"/>
    <cellStyle name="40% - Accent4 2" xfId="92"/>
    <cellStyle name="40% - Accent4 2 2" xfId="93"/>
    <cellStyle name="40% - Accent5 2" xfId="94"/>
    <cellStyle name="40% - Accent5 2 2" xfId="95"/>
    <cellStyle name="40% - Accent6 2" xfId="96"/>
    <cellStyle name="40% - Accent6 2 2" xfId="97"/>
    <cellStyle name="40% - 輔色1" xfId="1540"/>
    <cellStyle name="40% - 輔色2" xfId="1541"/>
    <cellStyle name="40% - 輔色3" xfId="1542"/>
    <cellStyle name="40% - 輔色4" xfId="1543"/>
    <cellStyle name="40% - 輔色5" xfId="1544"/>
    <cellStyle name="40% - 輔色6" xfId="1545"/>
    <cellStyle name="40% - 强调文字颜色 1 2" xfId="98"/>
    <cellStyle name="40% - 强调文字颜色 1 3" xfId="99"/>
    <cellStyle name="40% - 强调文字颜色 1_2010 Fall NYM SC Hooks quotesheet(Hellen)" xfId="1534"/>
    <cellStyle name="40% - 强调文字颜色 2 2" xfId="100"/>
    <cellStyle name="40% - 强调文字颜色 2 3" xfId="101"/>
    <cellStyle name="40% - 强调文字颜色 2_2010 Fall NYM SC Hooks quotesheet(Hellen)" xfId="1535"/>
    <cellStyle name="40% - 强调文字颜色 3 2" xfId="102"/>
    <cellStyle name="40% - 强调文字颜色 3 3" xfId="103"/>
    <cellStyle name="40% - 强调文字颜色 3_2010 Fall NYM SC Hooks quotesheet(Hellen)" xfId="1536"/>
    <cellStyle name="40% - 强调文字颜色 4 2" xfId="104"/>
    <cellStyle name="40% - 强调文字颜色 4 3" xfId="105"/>
    <cellStyle name="40% - 强调文字颜色 4_2010 Fall NYM SC Hooks quotesheet(Hellen)" xfId="1537"/>
    <cellStyle name="40% - 强调文字颜色 5 2" xfId="106"/>
    <cellStyle name="40% - 强调文字颜色 5 3" xfId="107"/>
    <cellStyle name="40% - 强调文字颜色 5_2010 Fall NYM SC Hooks quotesheet(Hellen)" xfId="1538"/>
    <cellStyle name="40% - 强调文字颜色 6 2" xfId="108"/>
    <cellStyle name="40% - 强调文字颜色 6 3" xfId="109"/>
    <cellStyle name="40% - 强调文字颜色 6_2010 Fall NYM SC Hooks quotesheet(Hellen)" xfId="1539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60% - 輔色1" xfId="1552"/>
    <cellStyle name="60% - 輔色2" xfId="1553"/>
    <cellStyle name="60% - 輔色3" xfId="1554"/>
    <cellStyle name="60% - 輔色4" xfId="1555"/>
    <cellStyle name="60% - 輔色5" xfId="1556"/>
    <cellStyle name="60% - 輔色6" xfId="1557"/>
    <cellStyle name="60% - 强调文字颜色 1 2" xfId="116"/>
    <cellStyle name="60% - 强调文字颜色 1 3" xfId="117"/>
    <cellStyle name="60% - 强调文字颜色 1_2010 Fall NYM SC Hooks quotesheet(Hellen)" xfId="1546"/>
    <cellStyle name="60% - 强调文字颜色 2 2" xfId="118"/>
    <cellStyle name="60% - 强调文字颜色 2 3" xfId="119"/>
    <cellStyle name="60% - 强调文字颜色 2_2010 Fall NYM SC Hooks quotesheet(Hellen)" xfId="1547"/>
    <cellStyle name="60% - 强调文字颜色 3 2" xfId="120"/>
    <cellStyle name="60% - 强调文字颜色 3 3" xfId="121"/>
    <cellStyle name="60% - 强调文字颜色 3_2010 Fall NYM SC Hooks quotesheet(Hellen)" xfId="1548"/>
    <cellStyle name="60% - 强调文字颜色 4 2" xfId="122"/>
    <cellStyle name="60% - 强调文字颜色 4 3" xfId="123"/>
    <cellStyle name="60% - 强调文字颜色 4_2010 Fall NYM SC Hooks quotesheet(Hellen)" xfId="1549"/>
    <cellStyle name="60% - 强调文字颜色 5 2" xfId="124"/>
    <cellStyle name="60% - 强调文字颜色 5 3" xfId="125"/>
    <cellStyle name="60% - 强调文字颜色 5_2010 Fall NYM SC Hooks quotesheet(Hellen)" xfId="1550"/>
    <cellStyle name="60% - 强调文字颜色 6 2" xfId="126"/>
    <cellStyle name="60% - 强调文字颜色 6 3" xfId="127"/>
    <cellStyle name="60% - 强调文字颜色 6_2010 Fall NYM SC Hooks quotesheet(Hellen)" xfId="1551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137"/>
    <cellStyle name="Comma 2 10" xfId="1558"/>
    <cellStyle name="Comma 2 2" xfId="138"/>
    <cellStyle name="Comma 2 3" xfId="139"/>
    <cellStyle name="Comma 3" xfId="140"/>
    <cellStyle name="Comma 3 2" xfId="141"/>
    <cellStyle name="Comma 4" xfId="142"/>
    <cellStyle name="Comma 5" xfId="143"/>
    <cellStyle name="Comma 6" xfId="144"/>
    <cellStyle name="Currency 10" xfId="1559"/>
    <cellStyle name="Currency 11" xfId="1560"/>
    <cellStyle name="Currency 12" xfId="1561"/>
    <cellStyle name="Currency 13" xfId="1562"/>
    <cellStyle name="Currency 14" xfId="1563"/>
    <cellStyle name="Currency 15" xfId="1920"/>
    <cellStyle name="Currency 16" xfId="1922"/>
    <cellStyle name="Currency 17" xfId="1924"/>
    <cellStyle name="Currency 18" xfId="1926"/>
    <cellStyle name="Currency 19" xfId="1928"/>
    <cellStyle name="Currency 2" xfId="146"/>
    <cellStyle name="Currency 2 10" xfId="1564"/>
    <cellStyle name="Currency 2 10 4" xfId="1565"/>
    <cellStyle name="Currency 2 2" xfId="147"/>
    <cellStyle name="Currency 2 3" xfId="148"/>
    <cellStyle name="Currency 2 4" xfId="1566"/>
    <cellStyle name="Currency 20" xfId="1936"/>
    <cellStyle name="Currency 21" xfId="149"/>
    <cellStyle name="Currency 22" xfId="1939"/>
    <cellStyle name="Currency 23" xfId="1941"/>
    <cellStyle name="Currency 3" xfId="150"/>
    <cellStyle name="Currency 3 2" xfId="1567"/>
    <cellStyle name="Currency 3 3_Red after 4.5% for FOB Target" xfId="1568"/>
    <cellStyle name="Currency 4" xfId="151"/>
    <cellStyle name="Currency 4 2" xfId="1569"/>
    <cellStyle name="Currency 5" xfId="1570"/>
    <cellStyle name="Currency 5 2" xfId="1571"/>
    <cellStyle name="Currency 6" xfId="1572"/>
    <cellStyle name="Currency 7" xfId="1573"/>
    <cellStyle name="Currency 8" xfId="1574"/>
    <cellStyle name="Currency 9" xfId="1575"/>
    <cellStyle name="Excel Built-in Normal" xfId="1576"/>
    <cellStyle name="Explanatory Text 2" xfId="152"/>
    <cellStyle name="Good 2" xfId="153"/>
    <cellStyle name="Header" xfId="154"/>
    <cellStyle name="Heading 1 2" xfId="155"/>
    <cellStyle name="Heading 2 2" xfId="156"/>
    <cellStyle name="Heading 3 2" xfId="157"/>
    <cellStyle name="Heading 4 2" xfId="158"/>
    <cellStyle name="Hyperlink 2" xfId="1577"/>
    <cellStyle name="Input 2" xfId="159"/>
    <cellStyle name="Linked Cell 2" xfId="160"/>
    <cellStyle name="Neutral 2" xfId="161"/>
    <cellStyle name="nonIncludedStores" xfId="162"/>
    <cellStyle name="Normal 1" xfId="163"/>
    <cellStyle name="Normal 1 2 4" xfId="1075"/>
    <cellStyle name="Normal 10" xfId="164"/>
    <cellStyle name="Normal 10 10" xfId="165"/>
    <cellStyle name="Normal 10 10 2" xfId="166"/>
    <cellStyle name="Normal 10 11" xfId="167"/>
    <cellStyle name="Normal 10 11 2" xfId="168"/>
    <cellStyle name="Normal 10 12" xfId="169"/>
    <cellStyle name="Normal 10 12 2" xfId="170"/>
    <cellStyle name="Normal 10 13" xfId="171"/>
    <cellStyle name="Normal 10 13 2" xfId="172"/>
    <cellStyle name="Normal 10 14" xfId="173"/>
    <cellStyle name="Normal 10 14 2" xfId="174"/>
    <cellStyle name="Normal 10 15" xfId="175"/>
    <cellStyle name="Normal 10 15 2" xfId="176"/>
    <cellStyle name="Normal 10 16" xfId="177"/>
    <cellStyle name="Normal 10 16 2" xfId="178"/>
    <cellStyle name="Normal 10 17" xfId="179"/>
    <cellStyle name="Normal 10 17 2" xfId="180"/>
    <cellStyle name="Normal 10 18" xfId="181"/>
    <cellStyle name="Normal 10 18 2" xfId="182"/>
    <cellStyle name="Normal 10 2" xfId="183"/>
    <cellStyle name="Normal 10 2 2" xfId="184"/>
    <cellStyle name="Normal 10 2 3" xfId="1578"/>
    <cellStyle name="Normal 10 3" xfId="185"/>
    <cellStyle name="Normal 10 3 2" xfId="186"/>
    <cellStyle name="Normal 10 4" xfId="187"/>
    <cellStyle name="Normal 10 4 2" xfId="188"/>
    <cellStyle name="Normal 10 5" xfId="189"/>
    <cellStyle name="Normal 10 5 2" xfId="190"/>
    <cellStyle name="Normal 10 6" xfId="191"/>
    <cellStyle name="Normal 10 6 2" xfId="192"/>
    <cellStyle name="Normal 10 7" xfId="193"/>
    <cellStyle name="Normal 10 7 2" xfId="194"/>
    <cellStyle name="Normal 10 8" xfId="195"/>
    <cellStyle name="Normal 10 8 2" xfId="196"/>
    <cellStyle name="Normal 10 9" xfId="197"/>
    <cellStyle name="Normal 10 9 2" xfId="198"/>
    <cellStyle name="Normal 11" xfId="199"/>
    <cellStyle name="Normal 11 10" xfId="200"/>
    <cellStyle name="Normal 11 10 2" xfId="201"/>
    <cellStyle name="Normal 11 11" xfId="202"/>
    <cellStyle name="Normal 11 11 2" xfId="203"/>
    <cellStyle name="Normal 11 12" xfId="204"/>
    <cellStyle name="Normal 11 12 2" xfId="205"/>
    <cellStyle name="Normal 11 13" xfId="206"/>
    <cellStyle name="Normal 11 13 2" xfId="207"/>
    <cellStyle name="Normal 11 14" xfId="208"/>
    <cellStyle name="Normal 11 14 2" xfId="209"/>
    <cellStyle name="Normal 11 15" xfId="210"/>
    <cellStyle name="Normal 11 15 2" xfId="211"/>
    <cellStyle name="Normal 11 16" xfId="212"/>
    <cellStyle name="Normal 11 16 2" xfId="213"/>
    <cellStyle name="Normal 11 17" xfId="214"/>
    <cellStyle name="Normal 11 17 2" xfId="215"/>
    <cellStyle name="Normal 11 18" xfId="216"/>
    <cellStyle name="Normal 11 18 2" xfId="217"/>
    <cellStyle name="Normal 11 2" xfId="218"/>
    <cellStyle name="Normal 11 2 2" xfId="219"/>
    <cellStyle name="Normal 11 3" xfId="220"/>
    <cellStyle name="Normal 11 3 2" xfId="221"/>
    <cellStyle name="Normal 11 4" xfId="222"/>
    <cellStyle name="Normal 11 4 2" xfId="223"/>
    <cellStyle name="Normal 11 5" xfId="224"/>
    <cellStyle name="Normal 11 5 2" xfId="225"/>
    <cellStyle name="Normal 11 6" xfId="226"/>
    <cellStyle name="Normal 11 6 2" xfId="227"/>
    <cellStyle name="Normal 11 7" xfId="228"/>
    <cellStyle name="Normal 11 7 2" xfId="229"/>
    <cellStyle name="Normal 11 8" xfId="230"/>
    <cellStyle name="Normal 11 8 2" xfId="231"/>
    <cellStyle name="Normal 11 9" xfId="232"/>
    <cellStyle name="Normal 11 9 2" xfId="233"/>
    <cellStyle name="Normal 118" xfId="1579"/>
    <cellStyle name="Normal 12" xfId="234"/>
    <cellStyle name="Normal 12 2" xfId="1580"/>
    <cellStyle name="Normal 13" xfId="235"/>
    <cellStyle name="Normal 13 10" xfId="236"/>
    <cellStyle name="Normal 13 10 2" xfId="237"/>
    <cellStyle name="Normal 13 11" xfId="238"/>
    <cellStyle name="Normal 13 11 2" xfId="239"/>
    <cellStyle name="Normal 13 12" xfId="240"/>
    <cellStyle name="Normal 13 12 2" xfId="241"/>
    <cellStyle name="Normal 13 13" xfId="242"/>
    <cellStyle name="Normal 13 13 2" xfId="243"/>
    <cellStyle name="Normal 13 14" xfId="244"/>
    <cellStyle name="Normal 13 14 2" xfId="245"/>
    <cellStyle name="Normal 13 15" xfId="246"/>
    <cellStyle name="Normal 13 15 2" xfId="247"/>
    <cellStyle name="Normal 13 16" xfId="248"/>
    <cellStyle name="Normal 13 16 2" xfId="249"/>
    <cellStyle name="Normal 13 17" xfId="250"/>
    <cellStyle name="Normal 13 17 2" xfId="251"/>
    <cellStyle name="Normal 13 18" xfId="252"/>
    <cellStyle name="Normal 13 18 2" xfId="253"/>
    <cellStyle name="Normal 13 2" xfId="254"/>
    <cellStyle name="Normal 13 2 2" xfId="255"/>
    <cellStyle name="Normal 13 21" xfId="256"/>
    <cellStyle name="Normal 13 21 2" xfId="257"/>
    <cellStyle name="Normal 13 22" xfId="258"/>
    <cellStyle name="Normal 13 22 2" xfId="259"/>
    <cellStyle name="Normal 13 23" xfId="260"/>
    <cellStyle name="Normal 13 23 2" xfId="261"/>
    <cellStyle name="Normal 13 3" xfId="262"/>
    <cellStyle name="Normal 13 3 2" xfId="263"/>
    <cellStyle name="Normal 13 33" xfId="264"/>
    <cellStyle name="Normal 13 33 2" xfId="265"/>
    <cellStyle name="Normal 13 34" xfId="266"/>
    <cellStyle name="Normal 13 34 2" xfId="267"/>
    <cellStyle name="Normal 13 4" xfId="268"/>
    <cellStyle name="Normal 13 4 2" xfId="269"/>
    <cellStyle name="Normal 13 5" xfId="270"/>
    <cellStyle name="Normal 13 5 2" xfId="271"/>
    <cellStyle name="Normal 13 6" xfId="272"/>
    <cellStyle name="Normal 13 6 2" xfId="273"/>
    <cellStyle name="Normal 13 7" xfId="274"/>
    <cellStyle name="Normal 13 7 2" xfId="275"/>
    <cellStyle name="Normal 13 8" xfId="276"/>
    <cellStyle name="Normal 13 8 2" xfId="277"/>
    <cellStyle name="Normal 13 9" xfId="278"/>
    <cellStyle name="Normal 13 9 2" xfId="279"/>
    <cellStyle name="Normal 14" xfId="280"/>
    <cellStyle name="Normal 14 10" xfId="281"/>
    <cellStyle name="Normal 14 10 2" xfId="282"/>
    <cellStyle name="Normal 14 11" xfId="283"/>
    <cellStyle name="Normal 14 11 2" xfId="284"/>
    <cellStyle name="Normal 14 12" xfId="285"/>
    <cellStyle name="Normal 14 12 2" xfId="286"/>
    <cellStyle name="Normal 14 13" xfId="287"/>
    <cellStyle name="Normal 14 13 2" xfId="288"/>
    <cellStyle name="Normal 14 14" xfId="289"/>
    <cellStyle name="Normal 14 14 2" xfId="290"/>
    <cellStyle name="Normal 14 15" xfId="291"/>
    <cellStyle name="Normal 14 15 2" xfId="292"/>
    <cellStyle name="Normal 14 16" xfId="293"/>
    <cellStyle name="Normal 14 16 2" xfId="294"/>
    <cellStyle name="Normal 14 17" xfId="295"/>
    <cellStyle name="Normal 14 17 2" xfId="296"/>
    <cellStyle name="Normal 14 18" xfId="297"/>
    <cellStyle name="Normal 14 18 2" xfId="298"/>
    <cellStyle name="Normal 14 2" xfId="299"/>
    <cellStyle name="Normal 14 2 2" xfId="300"/>
    <cellStyle name="Normal 14 3" xfId="301"/>
    <cellStyle name="Normal 14 3 2" xfId="302"/>
    <cellStyle name="Normal 14 4" xfId="303"/>
    <cellStyle name="Normal 14 4 2" xfId="304"/>
    <cellStyle name="Normal 14 5" xfId="305"/>
    <cellStyle name="Normal 14 5 2" xfId="306"/>
    <cellStyle name="Normal 14 6" xfId="307"/>
    <cellStyle name="Normal 14 6 2" xfId="308"/>
    <cellStyle name="Normal 14 7" xfId="309"/>
    <cellStyle name="Normal 14 7 2" xfId="310"/>
    <cellStyle name="Normal 14 8" xfId="311"/>
    <cellStyle name="Normal 14 8 2" xfId="312"/>
    <cellStyle name="Normal 14 9" xfId="313"/>
    <cellStyle name="Normal 14 9 2" xfId="314"/>
    <cellStyle name="Normal 15" xfId="315"/>
    <cellStyle name="Normal 16" xfId="316"/>
    <cellStyle name="Normal 17" xfId="317"/>
    <cellStyle name="Normal 18" xfId="318"/>
    <cellStyle name="Normal 19" xfId="319"/>
    <cellStyle name="Normal 19 2" xfId="320"/>
    <cellStyle name="Normal 2" xfId="321"/>
    <cellStyle name="Normal 2 10" xfId="322"/>
    <cellStyle name="Normal 2 11" xfId="323"/>
    <cellStyle name="Normal 2 12" xfId="324"/>
    <cellStyle name="Normal 2 13" xfId="325"/>
    <cellStyle name="Normal 2 14" xfId="326"/>
    <cellStyle name="Normal 2 15" xfId="327"/>
    <cellStyle name="Normal 2 16" xfId="328"/>
    <cellStyle name="Normal 2 17" xfId="329"/>
    <cellStyle name="Normal 2 18" xfId="330"/>
    <cellStyle name="Normal 2 18 2" xfId="1073"/>
    <cellStyle name="Normal 2 19" xfId="331"/>
    <cellStyle name="Normal 2 19 2" xfId="332"/>
    <cellStyle name="Normal 2 2" xfId="333"/>
    <cellStyle name="Normal 2 2 10" xfId="334"/>
    <cellStyle name="Normal 2 2 10 2" xfId="335"/>
    <cellStyle name="Normal 2 2 11" xfId="336"/>
    <cellStyle name="Normal 2 2 11 2" xfId="337"/>
    <cellStyle name="Normal 2 2 12" xfId="338"/>
    <cellStyle name="Normal 2 2 12 2" xfId="339"/>
    <cellStyle name="Normal 2 2 13" xfId="340"/>
    <cellStyle name="Normal 2 2 13 2" xfId="341"/>
    <cellStyle name="Normal 2 2 14" xfId="342"/>
    <cellStyle name="Normal 2 2 2" xfId="343"/>
    <cellStyle name="Normal 2 2 2 2" xfId="344"/>
    <cellStyle name="Normal 2 2 2 3" xfId="345"/>
    <cellStyle name="Normal 2 2 3" xfId="346"/>
    <cellStyle name="Normal 2 2 3 2" xfId="347"/>
    <cellStyle name="Normal 2 2 4" xfId="348"/>
    <cellStyle name="Normal 2 2 4 2" xfId="349"/>
    <cellStyle name="Normal 2 2 5" xfId="350"/>
    <cellStyle name="Normal 2 2 5 2" xfId="351"/>
    <cellStyle name="Normal 2 2 6" xfId="352"/>
    <cellStyle name="Normal 2 2 6 2" xfId="353"/>
    <cellStyle name="Normal 2 2 7" xfId="354"/>
    <cellStyle name="Normal 2 2 7 2" xfId="355"/>
    <cellStyle name="Normal 2 2 8" xfId="356"/>
    <cellStyle name="Normal 2 2 8 2" xfId="357"/>
    <cellStyle name="Normal 2 2 9" xfId="358"/>
    <cellStyle name="Normal 2 2 9 2" xfId="359"/>
    <cellStyle name="Normal 2 20" xfId="360"/>
    <cellStyle name="Normal 2 20 2" xfId="361"/>
    <cellStyle name="Normal 2 21" xfId="362"/>
    <cellStyle name="Normal 2 21 2" xfId="363"/>
    <cellStyle name="Normal 2 22" xfId="364"/>
    <cellStyle name="Normal 2 22 2" xfId="365"/>
    <cellStyle name="Normal 2 23" xfId="366"/>
    <cellStyle name="Normal 2 23 2" xfId="367"/>
    <cellStyle name="Normal 2 24" xfId="368"/>
    <cellStyle name="Normal 2 24 2" xfId="369"/>
    <cellStyle name="Normal 2 25" xfId="370"/>
    <cellStyle name="Normal 2 25 2" xfId="371"/>
    <cellStyle name="Normal 2 26" xfId="372"/>
    <cellStyle name="Normal 2 26 2" xfId="373"/>
    <cellStyle name="Normal 2 27" xfId="374"/>
    <cellStyle name="Normal 2 27 2" xfId="375"/>
    <cellStyle name="Normal 2 28" xfId="376"/>
    <cellStyle name="Normal 2 28 2" xfId="377"/>
    <cellStyle name="Normal 2 29" xfId="378"/>
    <cellStyle name="Normal 2 29 2" xfId="379"/>
    <cellStyle name="Normal 2 3" xfId="380"/>
    <cellStyle name="Normal 2 3 10" xfId="381"/>
    <cellStyle name="Normal 2 3 10 2" xfId="382"/>
    <cellStyle name="Normal 2 3 11" xfId="383"/>
    <cellStyle name="Normal 2 3 11 2" xfId="384"/>
    <cellStyle name="Normal 2 3 12" xfId="385"/>
    <cellStyle name="Normal 2 3 12 2" xfId="386"/>
    <cellStyle name="Normal 2 3 13" xfId="387"/>
    <cellStyle name="Normal 2 3 13 2" xfId="388"/>
    <cellStyle name="Normal 2 3 14" xfId="389"/>
    <cellStyle name="Normal 2 3 2" xfId="390"/>
    <cellStyle name="Normal 2 3 2 2" xfId="391"/>
    <cellStyle name="Normal 2 3 3" xfId="392"/>
    <cellStyle name="Normal 2 3 3 2" xfId="393"/>
    <cellStyle name="Normal 2 3 4" xfId="394"/>
    <cellStyle name="Normal 2 3 4 2" xfId="395"/>
    <cellStyle name="Normal 2 3 5" xfId="396"/>
    <cellStyle name="Normal 2 3 5 2" xfId="397"/>
    <cellStyle name="Normal 2 3 6" xfId="398"/>
    <cellStyle name="Normal 2 3 6 2" xfId="399"/>
    <cellStyle name="Normal 2 3 7" xfId="400"/>
    <cellStyle name="Normal 2 3 7 2" xfId="401"/>
    <cellStyle name="Normal 2 3 8" xfId="402"/>
    <cellStyle name="Normal 2 3 8 2" xfId="403"/>
    <cellStyle name="Normal 2 3 9" xfId="404"/>
    <cellStyle name="Normal 2 3 9 2" xfId="405"/>
    <cellStyle name="Normal 2 30" xfId="406"/>
    <cellStyle name="Normal 2 30 2" xfId="407"/>
    <cellStyle name="Normal 2 31" xfId="1946"/>
    <cellStyle name="Normal 2 4" xfId="408"/>
    <cellStyle name="Normal 2 4 10" xfId="409"/>
    <cellStyle name="Normal 2 4 11" xfId="410"/>
    <cellStyle name="Normal 2 4 12" xfId="411"/>
    <cellStyle name="Normal 2 4 13" xfId="412"/>
    <cellStyle name="Normal 2 4 14" xfId="413"/>
    <cellStyle name="Normal 2 4 2" xfId="414"/>
    <cellStyle name="Normal 2 4 2 10" xfId="415"/>
    <cellStyle name="Normal 2 4 2 10 2" xfId="416"/>
    <cellStyle name="Normal 2 4 2 11" xfId="417"/>
    <cellStyle name="Normal 2 4 2 11 2" xfId="418"/>
    <cellStyle name="Normal 2 4 2 12" xfId="419"/>
    <cellStyle name="Normal 2 4 2 12 2" xfId="420"/>
    <cellStyle name="Normal 2 4 2 13" xfId="421"/>
    <cellStyle name="Normal 2 4 2 13 2" xfId="422"/>
    <cellStyle name="Normal 2 4 2 2" xfId="423"/>
    <cellStyle name="Normal 2 4 2 2 2" xfId="424"/>
    <cellStyle name="Normal 2 4 2 3" xfId="425"/>
    <cellStyle name="Normal 2 4 2 3 2" xfId="426"/>
    <cellStyle name="Normal 2 4 2 4" xfId="427"/>
    <cellStyle name="Normal 2 4 2 4 2" xfId="428"/>
    <cellStyle name="Normal 2 4 2 5" xfId="429"/>
    <cellStyle name="Normal 2 4 2 5 2" xfId="430"/>
    <cellStyle name="Normal 2 4 2 6" xfId="431"/>
    <cellStyle name="Normal 2 4 2 6 2" xfId="432"/>
    <cellStyle name="Normal 2 4 2 7" xfId="433"/>
    <cellStyle name="Normal 2 4 2 7 2" xfId="434"/>
    <cellStyle name="Normal 2 4 2 8" xfId="435"/>
    <cellStyle name="Normal 2 4 2 8 2" xfId="436"/>
    <cellStyle name="Normal 2 4 2 9" xfId="437"/>
    <cellStyle name="Normal 2 4 2 9 2" xfId="438"/>
    <cellStyle name="Normal 2 4 3" xfId="439"/>
    <cellStyle name="Normal 2 4 4" xfId="440"/>
    <cellStyle name="Normal 2 4 5" xfId="441"/>
    <cellStyle name="Normal 2 4 6" xfId="442"/>
    <cellStyle name="Normal 2 4 7" xfId="443"/>
    <cellStyle name="Normal 2 4 8" xfId="444"/>
    <cellStyle name="Normal 2 4 9" xfId="445"/>
    <cellStyle name="Normal 2 5" xfId="446"/>
    <cellStyle name="Normal 2 54" xfId="1581"/>
    <cellStyle name="Normal 2 6" xfId="447"/>
    <cellStyle name="Normal 2 7" xfId="448"/>
    <cellStyle name="Normal 2 8" xfId="449"/>
    <cellStyle name="Normal 2 9" xfId="450"/>
    <cellStyle name="Normal 2_Eomm commitment sheet format 131108" xfId="1582"/>
    <cellStyle name="Normal 20" xfId="451"/>
    <cellStyle name="Normal 20 2" xfId="452"/>
    <cellStyle name="Normal 21" xfId="453"/>
    <cellStyle name="Normal 21 2" xfId="1583"/>
    <cellStyle name="Normal 22" xfId="454"/>
    <cellStyle name="Normal 23" xfId="455"/>
    <cellStyle name="Normal 23 2" xfId="1584"/>
    <cellStyle name="Normal 24" xfId="456"/>
    <cellStyle name="Normal 25" xfId="457"/>
    <cellStyle name="Normal 25 2" xfId="1585"/>
    <cellStyle name="Normal 26" xfId="458"/>
    <cellStyle name="Normal 26 18" xfId="459"/>
    <cellStyle name="Normal 27" xfId="460"/>
    <cellStyle name="Normal 28" xfId="461"/>
    <cellStyle name="Normal 28 4" xfId="462"/>
    <cellStyle name="Normal 28 6" xfId="463"/>
    <cellStyle name="Normal 29" xfId="1086"/>
    <cellStyle name="Normal 3" xfId="464"/>
    <cellStyle name="Normal 3 10" xfId="465"/>
    <cellStyle name="Normal 3 11" xfId="466"/>
    <cellStyle name="Normal 3 12" xfId="467"/>
    <cellStyle name="Normal 3 12 2" xfId="468"/>
    <cellStyle name="Normal 3 13" xfId="469"/>
    <cellStyle name="Normal 3 13 2" xfId="470"/>
    <cellStyle name="Normal 3 14" xfId="471"/>
    <cellStyle name="Normal 3 14 2" xfId="472"/>
    <cellStyle name="Normal 3 15" xfId="473"/>
    <cellStyle name="Normal 3 15 2" xfId="474"/>
    <cellStyle name="Normal 3 16" xfId="475"/>
    <cellStyle name="Normal 3 16 2" xfId="476"/>
    <cellStyle name="Normal 3 17" xfId="477"/>
    <cellStyle name="Normal 3 17 2" xfId="478"/>
    <cellStyle name="Normal 3 18" xfId="479"/>
    <cellStyle name="Normal 3 18 2" xfId="480"/>
    <cellStyle name="Normal 3 19" xfId="481"/>
    <cellStyle name="Normal 3 19 2" xfId="482"/>
    <cellStyle name="Normal 3 2" xfId="483"/>
    <cellStyle name="Normal 3 2 10" xfId="484"/>
    <cellStyle name="Normal 3 2 10 2" xfId="485"/>
    <cellStyle name="Normal 3 2 11" xfId="486"/>
    <cellStyle name="Normal 3 2 11 2" xfId="487"/>
    <cellStyle name="Normal 3 2 12" xfId="488"/>
    <cellStyle name="Normal 3 2 12 2" xfId="489"/>
    <cellStyle name="Normal 3 2 13" xfId="490"/>
    <cellStyle name="Normal 3 2 13 2" xfId="491"/>
    <cellStyle name="Normal 3 2 14" xfId="492"/>
    <cellStyle name="Normal 3 2 2" xfId="493"/>
    <cellStyle name="Normal 3 2 2 2" xfId="494"/>
    <cellStyle name="Normal 3 2 3" xfId="495"/>
    <cellStyle name="Normal 3 2 3 2" xfId="496"/>
    <cellStyle name="Normal 3 2 4" xfId="497"/>
    <cellStyle name="Normal 3 2 4 2" xfId="498"/>
    <cellStyle name="Normal 3 2 5" xfId="499"/>
    <cellStyle name="Normal 3 2 5 2" xfId="500"/>
    <cellStyle name="Normal 3 2 6" xfId="501"/>
    <cellStyle name="Normal 3 2 6 2" xfId="502"/>
    <cellStyle name="Normal 3 2 7" xfId="503"/>
    <cellStyle name="Normal 3 2 7 2" xfId="504"/>
    <cellStyle name="Normal 3 2 8" xfId="505"/>
    <cellStyle name="Normal 3 2 8 2" xfId="506"/>
    <cellStyle name="Normal 3 2 9" xfId="507"/>
    <cellStyle name="Normal 3 2 9 2" xfId="508"/>
    <cellStyle name="Normal 3 20" xfId="509"/>
    <cellStyle name="Normal 3 20 2" xfId="510"/>
    <cellStyle name="Normal 3 21" xfId="511"/>
    <cellStyle name="Normal 3 21 2" xfId="512"/>
    <cellStyle name="Normal 3 22" xfId="513"/>
    <cellStyle name="Normal 3 22 2" xfId="514"/>
    <cellStyle name="Normal 3 23" xfId="515"/>
    <cellStyle name="Normal 3 23 2" xfId="516"/>
    <cellStyle name="Normal 3 24" xfId="517"/>
    <cellStyle name="Normal 3 25" xfId="518"/>
    <cellStyle name="Normal 3 3" xfId="519"/>
    <cellStyle name="Normal 3 3 10" xfId="520"/>
    <cellStyle name="Normal 3 3 10 2" xfId="521"/>
    <cellStyle name="Normal 3 3 11" xfId="522"/>
    <cellStyle name="Normal 3 3 11 2" xfId="523"/>
    <cellStyle name="Normal 3 3 12" xfId="524"/>
    <cellStyle name="Normal 3 3 12 2" xfId="525"/>
    <cellStyle name="Normal 3 3 13" xfId="526"/>
    <cellStyle name="Normal 3 3 13 2" xfId="527"/>
    <cellStyle name="Normal 3 3 2" xfId="528"/>
    <cellStyle name="Normal 3 3 2 2" xfId="529"/>
    <cellStyle name="Normal 3 3 3" xfId="530"/>
    <cellStyle name="Normal 3 3 3 2" xfId="531"/>
    <cellStyle name="Normal 3 3 4" xfId="532"/>
    <cellStyle name="Normal 3 3 4 2" xfId="533"/>
    <cellStyle name="Normal 3 3 5" xfId="534"/>
    <cellStyle name="Normal 3 3 5 2" xfId="535"/>
    <cellStyle name="Normal 3 3 6" xfId="536"/>
    <cellStyle name="Normal 3 3 6 2" xfId="537"/>
    <cellStyle name="Normal 3 3 7" xfId="538"/>
    <cellStyle name="Normal 3 3 7 2" xfId="539"/>
    <cellStyle name="Normal 3 3 8" xfId="540"/>
    <cellStyle name="Normal 3 3 8 2" xfId="541"/>
    <cellStyle name="Normal 3 3 9" xfId="542"/>
    <cellStyle name="Normal 3 3 9 2" xfId="543"/>
    <cellStyle name="Normal 3 4" xfId="544"/>
    <cellStyle name="Normal 3 4 10" xfId="545"/>
    <cellStyle name="Normal 3 4 10 2" xfId="546"/>
    <cellStyle name="Normal 3 4 11" xfId="547"/>
    <cellStyle name="Normal 3 4 11 2" xfId="548"/>
    <cellStyle name="Normal 3 4 12" xfId="549"/>
    <cellStyle name="Normal 3 4 12 2" xfId="550"/>
    <cellStyle name="Normal 3 4 13" xfId="551"/>
    <cellStyle name="Normal 3 4 13 2" xfId="552"/>
    <cellStyle name="Normal 3 4 2" xfId="553"/>
    <cellStyle name="Normal 3 4 2 2" xfId="554"/>
    <cellStyle name="Normal 3 4 3" xfId="555"/>
    <cellStyle name="Normal 3 4 3 2" xfId="556"/>
    <cellStyle name="Normal 3 4 4" xfId="557"/>
    <cellStyle name="Normal 3 4 4 2" xfId="558"/>
    <cellStyle name="Normal 3 4 5" xfId="559"/>
    <cellStyle name="Normal 3 4 5 2" xfId="560"/>
    <cellStyle name="Normal 3 4 6" xfId="561"/>
    <cellStyle name="Normal 3 4 6 2" xfId="562"/>
    <cellStyle name="Normal 3 4 7" xfId="563"/>
    <cellStyle name="Normal 3 4 7 2" xfId="564"/>
    <cellStyle name="Normal 3 4 8" xfId="565"/>
    <cellStyle name="Normal 3 4 8 2" xfId="566"/>
    <cellStyle name="Normal 3 4 9" xfId="567"/>
    <cellStyle name="Normal 3 4 9 2" xfId="568"/>
    <cellStyle name="Normal 3 5" xfId="569"/>
    <cellStyle name="Normal 3 5 10" xfId="570"/>
    <cellStyle name="Normal 3 5 10 2" xfId="571"/>
    <cellStyle name="Normal 3 5 11" xfId="572"/>
    <cellStyle name="Normal 3 5 11 2" xfId="573"/>
    <cellStyle name="Normal 3 5 12" xfId="574"/>
    <cellStyle name="Normal 3 5 12 2" xfId="575"/>
    <cellStyle name="Normal 3 5 13" xfId="576"/>
    <cellStyle name="Normal 3 5 13 2" xfId="577"/>
    <cellStyle name="Normal 3 5 2" xfId="578"/>
    <cellStyle name="Normal 3 5 2 2" xfId="579"/>
    <cellStyle name="Normal 3 5 3" xfId="580"/>
    <cellStyle name="Normal 3 5 3 2" xfId="581"/>
    <cellStyle name="Normal 3 5 4" xfId="582"/>
    <cellStyle name="Normal 3 5 4 2" xfId="583"/>
    <cellStyle name="Normal 3 5 5" xfId="584"/>
    <cellStyle name="Normal 3 5 5 2" xfId="585"/>
    <cellStyle name="Normal 3 5 6" xfId="586"/>
    <cellStyle name="Normal 3 5 6 2" xfId="587"/>
    <cellStyle name="Normal 3 5 7" xfId="588"/>
    <cellStyle name="Normal 3 5 7 2" xfId="589"/>
    <cellStyle name="Normal 3 5 8" xfId="590"/>
    <cellStyle name="Normal 3 5 8 2" xfId="591"/>
    <cellStyle name="Normal 3 5 9" xfId="592"/>
    <cellStyle name="Normal 3 5 9 2" xfId="593"/>
    <cellStyle name="Normal 3 6" xfId="594"/>
    <cellStyle name="Normal 3 6 10" xfId="595"/>
    <cellStyle name="Normal 3 6 10 2" xfId="596"/>
    <cellStyle name="Normal 3 6 11" xfId="597"/>
    <cellStyle name="Normal 3 6 11 2" xfId="598"/>
    <cellStyle name="Normal 3 6 12" xfId="599"/>
    <cellStyle name="Normal 3 6 12 2" xfId="600"/>
    <cellStyle name="Normal 3 6 13" xfId="601"/>
    <cellStyle name="Normal 3 6 13 2" xfId="602"/>
    <cellStyle name="Normal 3 6 2" xfId="603"/>
    <cellStyle name="Normal 3 6 2 2" xfId="604"/>
    <cellStyle name="Normal 3 6 3" xfId="605"/>
    <cellStyle name="Normal 3 6 3 2" xfId="606"/>
    <cellStyle name="Normal 3 6 4" xfId="607"/>
    <cellStyle name="Normal 3 6 4 2" xfId="608"/>
    <cellStyle name="Normal 3 6 5" xfId="609"/>
    <cellStyle name="Normal 3 6 5 2" xfId="610"/>
    <cellStyle name="Normal 3 6 6" xfId="611"/>
    <cellStyle name="Normal 3 6 6 2" xfId="612"/>
    <cellStyle name="Normal 3 6 7" xfId="613"/>
    <cellStyle name="Normal 3 6 7 2" xfId="614"/>
    <cellStyle name="Normal 3 6 8" xfId="615"/>
    <cellStyle name="Normal 3 6 8 2" xfId="616"/>
    <cellStyle name="Normal 3 6 9" xfId="617"/>
    <cellStyle name="Normal 3 6 9 2" xfId="618"/>
    <cellStyle name="Normal 3 7" xfId="619"/>
    <cellStyle name="Normal 3 7 10" xfId="620"/>
    <cellStyle name="Normal 3 7 10 2" xfId="621"/>
    <cellStyle name="Normal 3 7 11" xfId="622"/>
    <cellStyle name="Normal 3 7 11 2" xfId="623"/>
    <cellStyle name="Normal 3 7 12" xfId="624"/>
    <cellStyle name="Normal 3 7 12 2" xfId="625"/>
    <cellStyle name="Normal 3 7 13" xfId="626"/>
    <cellStyle name="Normal 3 7 13 2" xfId="627"/>
    <cellStyle name="Normal 3 7 2" xfId="628"/>
    <cellStyle name="Normal 3 7 2 2" xfId="629"/>
    <cellStyle name="Normal 3 7 3" xfId="630"/>
    <cellStyle name="Normal 3 7 3 2" xfId="631"/>
    <cellStyle name="Normal 3 7 4" xfId="632"/>
    <cellStyle name="Normal 3 7 4 2" xfId="633"/>
    <cellStyle name="Normal 3 7 5" xfId="634"/>
    <cellStyle name="Normal 3 7 5 2" xfId="635"/>
    <cellStyle name="Normal 3 7 6" xfId="636"/>
    <cellStyle name="Normal 3 7 6 2" xfId="637"/>
    <cellStyle name="Normal 3 7 7" xfId="638"/>
    <cellStyle name="Normal 3 7 7 2" xfId="639"/>
    <cellStyle name="Normal 3 7 8" xfId="640"/>
    <cellStyle name="Normal 3 7 8 2" xfId="641"/>
    <cellStyle name="Normal 3 7 9" xfId="642"/>
    <cellStyle name="Normal 3 7 9 2" xfId="643"/>
    <cellStyle name="Normal 3 8" xfId="644"/>
    <cellStyle name="Normal 3 9" xfId="645"/>
    <cellStyle name="Normal 3_Eomm commitment sheet format 131108" xfId="1586"/>
    <cellStyle name="Normal 30" xfId="1088"/>
    <cellStyle name="Normal 31" xfId="1091"/>
    <cellStyle name="Normal 32" xfId="1587"/>
    <cellStyle name="Normal 33" xfId="1588"/>
    <cellStyle name="Normal 33 2" xfId="1589"/>
    <cellStyle name="Normal 34" xfId="1590"/>
    <cellStyle name="Normal 35" xfId="1591"/>
    <cellStyle name="Normal 36" xfId="1592"/>
    <cellStyle name="Normal 37" xfId="1593"/>
    <cellStyle name="Normal 38" xfId="1594"/>
    <cellStyle name="Normal 39" xfId="1595"/>
    <cellStyle name="Normal 4" xfId="646"/>
    <cellStyle name="Normal 4 10" xfId="647"/>
    <cellStyle name="Normal 4 10 2" xfId="648"/>
    <cellStyle name="Normal 4 11" xfId="649"/>
    <cellStyle name="Normal 4 11 2" xfId="650"/>
    <cellStyle name="Normal 4 12" xfId="651"/>
    <cellStyle name="Normal 4 12 2" xfId="652"/>
    <cellStyle name="Normal 4 13" xfId="653"/>
    <cellStyle name="Normal 4 13 2" xfId="654"/>
    <cellStyle name="Normal 4 14" xfId="655"/>
    <cellStyle name="Normal 4 14 2" xfId="656"/>
    <cellStyle name="Normal 4 15" xfId="657"/>
    <cellStyle name="Normal 4 15 2" xfId="658"/>
    <cellStyle name="Normal 4 16" xfId="659"/>
    <cellStyle name="Normal 4 16 2" xfId="660"/>
    <cellStyle name="Normal 4 17" xfId="661"/>
    <cellStyle name="Normal 4 17 2" xfId="662"/>
    <cellStyle name="Normal 4 18" xfId="663"/>
    <cellStyle name="Normal 4 18 2" xfId="664"/>
    <cellStyle name="Normal 4 2" xfId="665"/>
    <cellStyle name="Normal 4 2 2" xfId="666"/>
    <cellStyle name="Normal 4 2 3" xfId="667"/>
    <cellStyle name="Normal 4 3" xfId="668"/>
    <cellStyle name="Normal 4 3 2" xfId="669"/>
    <cellStyle name="Normal 4 4" xfId="670"/>
    <cellStyle name="Normal 4 4 2" xfId="671"/>
    <cellStyle name="Normal 4 5" xfId="672"/>
    <cellStyle name="Normal 4 5 2" xfId="673"/>
    <cellStyle name="Normal 4 6" xfId="674"/>
    <cellStyle name="Normal 4 6 2" xfId="675"/>
    <cellStyle name="Normal 4 7" xfId="676"/>
    <cellStyle name="Normal 4 7 2" xfId="677"/>
    <cellStyle name="Normal 4 8" xfId="678"/>
    <cellStyle name="Normal 4 8 2" xfId="679"/>
    <cellStyle name="Normal 4 9" xfId="680"/>
    <cellStyle name="Normal 4 9 2" xfId="681"/>
    <cellStyle name="Normal 40" xfId="1596"/>
    <cellStyle name="Normal 41" xfId="682"/>
    <cellStyle name="Normal 42" xfId="1597"/>
    <cellStyle name="Normal 43" xfId="1598"/>
    <cellStyle name="Normal 44" xfId="1599"/>
    <cellStyle name="Normal 45" xfId="1600"/>
    <cellStyle name="Normal 46" xfId="683"/>
    <cellStyle name="Normal 47" xfId="684"/>
    <cellStyle name="Normal 48" xfId="685"/>
    <cellStyle name="Normal 49" xfId="1601"/>
    <cellStyle name="Normal 49 2" xfId="686"/>
    <cellStyle name="Normal 49 3" xfId="687"/>
    <cellStyle name="Normal 5" xfId="688"/>
    <cellStyle name="Normal 5 10" xfId="689"/>
    <cellStyle name="Normal 5 10 2" xfId="690"/>
    <cellStyle name="Normal 5 11" xfId="691"/>
    <cellStyle name="Normal 5 11 2" xfId="692"/>
    <cellStyle name="Normal 5 12" xfId="693"/>
    <cellStyle name="Normal 5 12 2" xfId="694"/>
    <cellStyle name="Normal 5 13" xfId="695"/>
    <cellStyle name="Normal 5 13 2" xfId="696"/>
    <cellStyle name="Normal 5 14" xfId="697"/>
    <cellStyle name="Normal 5 14 2" xfId="698"/>
    <cellStyle name="Normal 5 15" xfId="699"/>
    <cellStyle name="Normal 5 15 2" xfId="700"/>
    <cellStyle name="Normal 5 16" xfId="701"/>
    <cellStyle name="Normal 5 16 2" xfId="702"/>
    <cellStyle name="Normal 5 17" xfId="703"/>
    <cellStyle name="Normal 5 17 2" xfId="704"/>
    <cellStyle name="Normal 5 18" xfId="705"/>
    <cellStyle name="Normal 5 18 2" xfId="706"/>
    <cellStyle name="Normal 5 2" xfId="707"/>
    <cellStyle name="Normal 5 2 2" xfId="708"/>
    <cellStyle name="Normal 5 3" xfId="709"/>
    <cellStyle name="Normal 5 3 2" xfId="710"/>
    <cellStyle name="Normal 5 4" xfId="711"/>
    <cellStyle name="Normal 5 4 2" xfId="712"/>
    <cellStyle name="Normal 5 5" xfId="713"/>
    <cellStyle name="Normal 5 5 2" xfId="714"/>
    <cellStyle name="Normal 5 6" xfId="715"/>
    <cellStyle name="Normal 5 6 2" xfId="716"/>
    <cellStyle name="Normal 5 7" xfId="717"/>
    <cellStyle name="Normal 5 7 2" xfId="718"/>
    <cellStyle name="Normal 5 8" xfId="719"/>
    <cellStyle name="Normal 5 8 2" xfId="720"/>
    <cellStyle name="Normal 5 9" xfId="721"/>
    <cellStyle name="Normal 5 9 2" xfId="722"/>
    <cellStyle name="Normal 50" xfId="1602"/>
    <cellStyle name="Normal 50 2" xfId="723"/>
    <cellStyle name="Normal 50 3" xfId="724"/>
    <cellStyle name="Normal 51" xfId="1603"/>
    <cellStyle name="Normal 51 2" xfId="725"/>
    <cellStyle name="Normal 51 3" xfId="726"/>
    <cellStyle name="Normal 52" xfId="1604"/>
    <cellStyle name="Normal 52 2" xfId="727"/>
    <cellStyle name="Normal 52 3" xfId="728"/>
    <cellStyle name="Normal 53" xfId="1605"/>
    <cellStyle name="Normal 53 2" xfId="729"/>
    <cellStyle name="Normal 53 3" xfId="730"/>
    <cellStyle name="Normal 54" xfId="1606"/>
    <cellStyle name="Normal 54 2" xfId="731"/>
    <cellStyle name="Normal 54 3" xfId="732"/>
    <cellStyle name="Normal 55" xfId="1607"/>
    <cellStyle name="Normal 55 2" xfId="733"/>
    <cellStyle name="Normal 55 3" xfId="734"/>
    <cellStyle name="Normal 56" xfId="1608"/>
    <cellStyle name="Normal 56 2" xfId="735"/>
    <cellStyle name="Normal 56 3" xfId="736"/>
    <cellStyle name="Normal 57" xfId="1609"/>
    <cellStyle name="Normal 57 2" xfId="737"/>
    <cellStyle name="Normal 57 3" xfId="738"/>
    <cellStyle name="Normal 58" xfId="1610"/>
    <cellStyle name="Normal 58 2" xfId="739"/>
    <cellStyle name="Normal 58 3" xfId="740"/>
    <cellStyle name="Normal 59" xfId="1611"/>
    <cellStyle name="Normal 59 2" xfId="741"/>
    <cellStyle name="Normal 59 3" xfId="742"/>
    <cellStyle name="Normal 6" xfId="743"/>
    <cellStyle name="Normal 6 2" xfId="1612"/>
    <cellStyle name="Normal 60" xfId="1613"/>
    <cellStyle name="Normal 60 2" xfId="744"/>
    <cellStyle name="Normal 60 3" xfId="745"/>
    <cellStyle name="Normal 61" xfId="1614"/>
    <cellStyle name="Normal 61 2" xfId="746"/>
    <cellStyle name="Normal 61 3" xfId="747"/>
    <cellStyle name="Normal 62" xfId="1615"/>
    <cellStyle name="Normal 62 2" xfId="748"/>
    <cellStyle name="Normal 62 3" xfId="749"/>
    <cellStyle name="Normal 63" xfId="1616"/>
    <cellStyle name="Normal 63 2" xfId="750"/>
    <cellStyle name="Normal 63 3" xfId="751"/>
    <cellStyle name="Normal 64" xfId="1617"/>
    <cellStyle name="Normal 64 2" xfId="752"/>
    <cellStyle name="Normal 64 3" xfId="753"/>
    <cellStyle name="Normal 65" xfId="1919"/>
    <cellStyle name="Normal 65 2" xfId="754"/>
    <cellStyle name="Normal 65 3" xfId="755"/>
    <cellStyle name="Normal 66" xfId="1921"/>
    <cellStyle name="Normal 66 2" xfId="756"/>
    <cellStyle name="Normal 66 3" xfId="757"/>
    <cellStyle name="Normal 67" xfId="1923"/>
    <cellStyle name="Normal 67 2" xfId="758"/>
    <cellStyle name="Normal 67 3" xfId="759"/>
    <cellStyle name="Normal 68" xfId="1925"/>
    <cellStyle name="Normal 68 2" xfId="760"/>
    <cellStyle name="Normal 68 3" xfId="761"/>
    <cellStyle name="Normal 69" xfId="1927"/>
    <cellStyle name="Normal 69 2" xfId="762"/>
    <cellStyle name="Normal 69 3" xfId="763"/>
    <cellStyle name="Normal 7" xfId="764"/>
    <cellStyle name="Normal 7 10" xfId="765"/>
    <cellStyle name="Normal 7 10 2" xfId="766"/>
    <cellStyle name="Normal 7 11" xfId="767"/>
    <cellStyle name="Normal 7 11 2" xfId="768"/>
    <cellStyle name="Normal 7 12" xfId="769"/>
    <cellStyle name="Normal 7 12 2" xfId="770"/>
    <cellStyle name="Normal 7 13" xfId="771"/>
    <cellStyle name="Normal 7 13 2" xfId="772"/>
    <cellStyle name="Normal 7 14" xfId="773"/>
    <cellStyle name="Normal 7 14 2" xfId="774"/>
    <cellStyle name="Normal 7 15" xfId="775"/>
    <cellStyle name="Normal 7 15 2" xfId="776"/>
    <cellStyle name="Normal 7 16" xfId="777"/>
    <cellStyle name="Normal 7 16 2" xfId="778"/>
    <cellStyle name="Normal 7 17" xfId="779"/>
    <cellStyle name="Normal 7 17 2" xfId="780"/>
    <cellStyle name="Normal 7 18" xfId="781"/>
    <cellStyle name="Normal 7 18 2" xfId="782"/>
    <cellStyle name="Normal 7 2" xfId="783"/>
    <cellStyle name="Normal 7 2 2" xfId="784"/>
    <cellStyle name="Normal 7 3" xfId="785"/>
    <cellStyle name="Normal 7 3 2" xfId="786"/>
    <cellStyle name="Normal 7 4" xfId="787"/>
    <cellStyle name="Normal 7 4 2" xfId="788"/>
    <cellStyle name="Normal 7 5" xfId="789"/>
    <cellStyle name="Normal 7 5 2" xfId="790"/>
    <cellStyle name="Normal 7 6" xfId="791"/>
    <cellStyle name="Normal 7 6 2" xfId="792"/>
    <cellStyle name="Normal 7 7" xfId="793"/>
    <cellStyle name="Normal 7 7 2" xfId="794"/>
    <cellStyle name="Normal 7 8" xfId="795"/>
    <cellStyle name="Normal 7 8 2" xfId="796"/>
    <cellStyle name="Normal 7 9" xfId="797"/>
    <cellStyle name="Normal 7 9 2" xfId="798"/>
    <cellStyle name="Normal 70" xfId="1929"/>
    <cellStyle name="Normal 70 2" xfId="799"/>
    <cellStyle name="Normal 70 3" xfId="800"/>
    <cellStyle name="Normal 71" xfId="1930"/>
    <cellStyle name="Normal 71 2" xfId="801"/>
    <cellStyle name="Normal 71 3" xfId="802"/>
    <cellStyle name="Normal 72" xfId="1931"/>
    <cellStyle name="Normal 72 2" xfId="803"/>
    <cellStyle name="Normal 72 3" xfId="804"/>
    <cellStyle name="Normal 73" xfId="1932"/>
    <cellStyle name="Normal 73 2" xfId="805"/>
    <cellStyle name="Normal 73 3" xfId="806"/>
    <cellStyle name="Normal 74" xfId="1933"/>
    <cellStyle name="Normal 74 2" xfId="807"/>
    <cellStyle name="Normal 74 3" xfId="808"/>
    <cellStyle name="Normal 75" xfId="1935"/>
    <cellStyle name="Normal 75 2" xfId="809"/>
    <cellStyle name="Normal 75 3" xfId="810"/>
    <cellStyle name="Normal 76" xfId="1938"/>
    <cellStyle name="Normal 76 2" xfId="811"/>
    <cellStyle name="Normal 76 3" xfId="812"/>
    <cellStyle name="Normal 77" xfId="1940"/>
    <cellStyle name="Normal 77 2" xfId="813"/>
    <cellStyle name="Normal 77 3" xfId="814"/>
    <cellStyle name="Normal 78 2" xfId="815"/>
    <cellStyle name="Normal 78 3" xfId="816"/>
    <cellStyle name="Normal 79" xfId="817"/>
    <cellStyle name="Normal 79 2" xfId="818"/>
    <cellStyle name="Normal 79 2 2" xfId="819"/>
    <cellStyle name="Normal 79 3" xfId="820"/>
    <cellStyle name="Normal 79 3 2" xfId="821"/>
    <cellStyle name="Normal 79 4" xfId="822"/>
    <cellStyle name="Normal 8" xfId="823"/>
    <cellStyle name="Normal 8 2" xfId="824"/>
    <cellStyle name="Normal 8 2 2" xfId="825"/>
    <cellStyle name="Normal 8 3" xfId="826"/>
    <cellStyle name="Normal 8 3 2" xfId="827"/>
    <cellStyle name="Normal 8 4" xfId="828"/>
    <cellStyle name="Normal 8 4 2" xfId="829"/>
    <cellStyle name="Normal 8 5" xfId="830"/>
    <cellStyle name="Normal 8 5 2" xfId="831"/>
    <cellStyle name="Normal 80" xfId="832"/>
    <cellStyle name="Normal 80 2" xfId="833"/>
    <cellStyle name="Normal 80 2 2" xfId="834"/>
    <cellStyle name="Normal 80 3" xfId="835"/>
    <cellStyle name="Normal 80 3 2" xfId="836"/>
    <cellStyle name="Normal 80 4" xfId="837"/>
    <cellStyle name="Normal 81" xfId="838"/>
    <cellStyle name="Normal 81 2" xfId="839"/>
    <cellStyle name="Normal 81 3" xfId="840"/>
    <cellStyle name="Normal 82" xfId="841"/>
    <cellStyle name="Normal 82 2" xfId="842"/>
    <cellStyle name="Normal 82 3" xfId="843"/>
    <cellStyle name="Normal 83" xfId="844"/>
    <cellStyle name="Normal 83 2" xfId="845"/>
    <cellStyle name="Normal 83 3" xfId="846"/>
    <cellStyle name="Normal 84" xfId="847"/>
    <cellStyle name="Normal 84 2" xfId="848"/>
    <cellStyle name="Normal 84 3" xfId="849"/>
    <cellStyle name="Normal 85" xfId="850"/>
    <cellStyle name="Normal 85 2" xfId="851"/>
    <cellStyle name="Normal 85 3" xfId="852"/>
    <cellStyle name="Normal 86" xfId="853"/>
    <cellStyle name="Normal 86 2" xfId="854"/>
    <cellStyle name="Normal 86 3" xfId="855"/>
    <cellStyle name="Normal 87" xfId="856"/>
    <cellStyle name="Normal 87 2" xfId="857"/>
    <cellStyle name="Normal 87 3" xfId="858"/>
    <cellStyle name="Normal 88" xfId="859"/>
    <cellStyle name="Normal 88 2" xfId="860"/>
    <cellStyle name="Normal 88 3" xfId="861"/>
    <cellStyle name="Normal 89" xfId="862"/>
    <cellStyle name="Normal 89 2" xfId="863"/>
    <cellStyle name="Normal 89 3" xfId="864"/>
    <cellStyle name="Normal 9" xfId="865"/>
    <cellStyle name="Normal 9 2" xfId="866"/>
    <cellStyle name="Normal 9 2 2" xfId="867"/>
    <cellStyle name="Normal 9 3" xfId="868"/>
    <cellStyle name="Normal 9 3 2" xfId="869"/>
    <cellStyle name="Normal 9 4" xfId="870"/>
    <cellStyle name="Normal 9 4 2" xfId="871"/>
    <cellStyle name="Normal 9 5" xfId="872"/>
    <cellStyle name="Normal 9 5 2" xfId="873"/>
    <cellStyle name="Normal 90" xfId="874"/>
    <cellStyle name="Normal 90 2" xfId="875"/>
    <cellStyle name="Normal 90 3" xfId="876"/>
    <cellStyle name="Normal 91" xfId="877"/>
    <cellStyle name="Normal 91 2" xfId="878"/>
    <cellStyle name="Normal 91 3" xfId="879"/>
    <cellStyle name="Normal 92" xfId="880"/>
    <cellStyle name="Normal 92 2" xfId="881"/>
    <cellStyle name="Normal 92 3" xfId="882"/>
    <cellStyle name="Normal 93" xfId="883"/>
    <cellStyle name="Normal 93 2" xfId="884"/>
    <cellStyle name="Normal 93 3" xfId="885"/>
    <cellStyle name="Normal 94" xfId="886"/>
    <cellStyle name="Normal 94 2" xfId="887"/>
    <cellStyle name="Normal 94 3" xfId="888"/>
    <cellStyle name="Normal 95" xfId="889"/>
    <cellStyle name="Normal 95 2" xfId="890"/>
    <cellStyle name="Normal 95 3" xfId="891"/>
    <cellStyle name="Normal 96" xfId="892"/>
    <cellStyle name="Normal 96 2" xfId="893"/>
    <cellStyle name="Normal 96 2 2" xfId="894"/>
    <cellStyle name="Normal 96 3" xfId="895"/>
    <cellStyle name="Normal 97" xfId="896"/>
    <cellStyle name="Normal 97 2" xfId="897"/>
    <cellStyle name="Normal_Fall 12 BBB Woolrich Quote Sheet - Heather" xfId="1079"/>
    <cellStyle name="Normal_Fashion Bedding Fall 2012 2" xfId="1072"/>
    <cellStyle name="Normal_Spr NYM BBB Bath Accessory Quote  - Heather updated 033111 xls" xfId="1078"/>
    <cellStyle name="Normal1" xfId="898"/>
    <cellStyle name="Note 10" xfId="899"/>
    <cellStyle name="Note 10 2" xfId="900"/>
    <cellStyle name="Note 10 3" xfId="901"/>
    <cellStyle name="Note 10 4" xfId="902"/>
    <cellStyle name="Note 10 5" xfId="903"/>
    <cellStyle name="Note 10 6" xfId="904"/>
    <cellStyle name="Note 10 7" xfId="905"/>
    <cellStyle name="Note 11" xfId="906"/>
    <cellStyle name="Note 11 2" xfId="907"/>
    <cellStyle name="Note 11 3" xfId="908"/>
    <cellStyle name="Note 11 4" xfId="909"/>
    <cellStyle name="Note 11 5" xfId="910"/>
    <cellStyle name="Note 11 6" xfId="911"/>
    <cellStyle name="Note 11 7" xfId="912"/>
    <cellStyle name="Note 12" xfId="913"/>
    <cellStyle name="Note 12 2" xfId="914"/>
    <cellStyle name="Note 12 3" xfId="915"/>
    <cellStyle name="Note 12 4" xfId="916"/>
    <cellStyle name="Note 12 5" xfId="917"/>
    <cellStyle name="Note 12 6" xfId="918"/>
    <cellStyle name="Note 12 7" xfId="919"/>
    <cellStyle name="Note 13" xfId="920"/>
    <cellStyle name="Note 13 2" xfId="921"/>
    <cellStyle name="Note 13 3" xfId="922"/>
    <cellStyle name="Note 13 4" xfId="923"/>
    <cellStyle name="Note 13 5" xfId="924"/>
    <cellStyle name="Note 13 6" xfId="925"/>
    <cellStyle name="Note 13 7" xfId="926"/>
    <cellStyle name="Note 14" xfId="927"/>
    <cellStyle name="Note 14 2" xfId="928"/>
    <cellStyle name="Note 14 3" xfId="929"/>
    <cellStyle name="Note 14 4" xfId="930"/>
    <cellStyle name="Note 14 5" xfId="931"/>
    <cellStyle name="Note 14 6" xfId="932"/>
    <cellStyle name="Note 14 7" xfId="933"/>
    <cellStyle name="Note 15" xfId="934"/>
    <cellStyle name="Note 15 2" xfId="935"/>
    <cellStyle name="Note 15 3" xfId="936"/>
    <cellStyle name="Note 16" xfId="937"/>
    <cellStyle name="Note 16 2" xfId="938"/>
    <cellStyle name="Note 16 3" xfId="939"/>
    <cellStyle name="Note 2" xfId="940"/>
    <cellStyle name="Note 2 2" xfId="941"/>
    <cellStyle name="Note 2 3" xfId="942"/>
    <cellStyle name="Note 2 4" xfId="943"/>
    <cellStyle name="Note 2 5" xfId="944"/>
    <cellStyle name="Note 2 6" xfId="945"/>
    <cellStyle name="Note 2 7" xfId="946"/>
    <cellStyle name="Note 2 8" xfId="947"/>
    <cellStyle name="Note 3" xfId="948"/>
    <cellStyle name="Note 3 2" xfId="949"/>
    <cellStyle name="Note 3 3" xfId="950"/>
    <cellStyle name="Note 3 4" xfId="951"/>
    <cellStyle name="Note 3 5" xfId="952"/>
    <cellStyle name="Note 3 6" xfId="953"/>
    <cellStyle name="Note 3 7" xfId="954"/>
    <cellStyle name="Note 4" xfId="955"/>
    <cellStyle name="Note 4 2" xfId="956"/>
    <cellStyle name="Note 4 3" xfId="957"/>
    <cellStyle name="Note 4 4" xfId="958"/>
    <cellStyle name="Note 4 5" xfId="959"/>
    <cellStyle name="Note 4 6" xfId="960"/>
    <cellStyle name="Note 4 7" xfId="961"/>
    <cellStyle name="Note 5" xfId="962"/>
    <cellStyle name="Note 5 2" xfId="963"/>
    <cellStyle name="Note 5 3" xfId="964"/>
    <cellStyle name="Note 5 4" xfId="965"/>
    <cellStyle name="Note 5 5" xfId="966"/>
    <cellStyle name="Note 5 6" xfId="967"/>
    <cellStyle name="Note 5 7" xfId="968"/>
    <cellStyle name="Note 6" xfId="969"/>
    <cellStyle name="Note 6 2" xfId="970"/>
    <cellStyle name="Note 6 3" xfId="971"/>
    <cellStyle name="Note 6 4" xfId="972"/>
    <cellStyle name="Note 6 5" xfId="973"/>
    <cellStyle name="Note 6 6" xfId="974"/>
    <cellStyle name="Note 6 7" xfId="975"/>
    <cellStyle name="Note 7" xfId="976"/>
    <cellStyle name="Note 7 2" xfId="977"/>
    <cellStyle name="Note 7 3" xfId="978"/>
    <cellStyle name="Note 7 4" xfId="979"/>
    <cellStyle name="Note 7 5" xfId="980"/>
    <cellStyle name="Note 7 6" xfId="981"/>
    <cellStyle name="Note 7 7" xfId="982"/>
    <cellStyle name="Note 8" xfId="983"/>
    <cellStyle name="Note 8 2" xfId="984"/>
    <cellStyle name="Note 8 3" xfId="985"/>
    <cellStyle name="Note 8 4" xfId="986"/>
    <cellStyle name="Note 8 5" xfId="987"/>
    <cellStyle name="Note 8 6" xfId="988"/>
    <cellStyle name="Note 8 7" xfId="989"/>
    <cellStyle name="Note 9" xfId="990"/>
    <cellStyle name="Note 9 2" xfId="991"/>
    <cellStyle name="Note 9 3" xfId="992"/>
    <cellStyle name="Note 9 4" xfId="993"/>
    <cellStyle name="Note 9 5" xfId="994"/>
    <cellStyle name="Note 9 6" xfId="995"/>
    <cellStyle name="Note 9 7" xfId="996"/>
    <cellStyle name="Output 2" xfId="997"/>
    <cellStyle name="Percent 10" xfId="1618"/>
    <cellStyle name="Percent 11" xfId="1619"/>
    <cellStyle name="Percent 12" xfId="1620"/>
    <cellStyle name="Percent 13" xfId="1621"/>
    <cellStyle name="Percent 14" xfId="1622"/>
    <cellStyle name="Percent 15" xfId="1623"/>
    <cellStyle name="Percent 2" xfId="998"/>
    <cellStyle name="Percent 2 2" xfId="999"/>
    <cellStyle name="Percent 2 2 2 52" xfId="1624"/>
    <cellStyle name="Percent 2 3" xfId="1000"/>
    <cellStyle name="Percent 2 4" xfId="1945"/>
    <cellStyle name="Percent 3" xfId="1001"/>
    <cellStyle name="Percent 3 2" xfId="1002"/>
    <cellStyle name="Percent 4" xfId="1003"/>
    <cellStyle name="Percent 5" xfId="1004"/>
    <cellStyle name="Percent 6" xfId="1005"/>
    <cellStyle name="Percent 7" xfId="1625"/>
    <cellStyle name="Percent 8" xfId="1626"/>
    <cellStyle name="Percent 9" xfId="1627"/>
    <cellStyle name="RowLevel_0" xfId="1628"/>
    <cellStyle name="S0" xfId="1629"/>
    <cellStyle name="Style 1" xfId="1006"/>
    <cellStyle name="Style 1 2" xfId="1089"/>
    <cellStyle name="TextStyle" xfId="1007"/>
    <cellStyle name="Title 2" xfId="1008"/>
    <cellStyle name="Total 2" xfId="1009"/>
    <cellStyle name="Warning Text 2" xfId="1010"/>
    <cellStyle name="百分比" xfId="1077" builtinId="5"/>
    <cellStyle name="百分比 2" xfId="1057"/>
    <cellStyle name="百分比 3" xfId="1943"/>
    <cellStyle name="備註" xfId="1634"/>
    <cellStyle name="标题 1 2" xfId="1040"/>
    <cellStyle name="标题 1 3" xfId="1041"/>
    <cellStyle name="标题 2 2" xfId="1042"/>
    <cellStyle name="标题 2 3" xfId="1043"/>
    <cellStyle name="标题 3 2" xfId="1044"/>
    <cellStyle name="标题 3 3" xfId="1045"/>
    <cellStyle name="标题 4 2" xfId="1046"/>
    <cellStyle name="标题 4 3" xfId="1047"/>
    <cellStyle name="标题 5" xfId="1048"/>
    <cellStyle name="标题 6" xfId="1049"/>
    <cellStyle name="標題" xfId="1876"/>
    <cellStyle name="標題  2" xfId="1877"/>
    <cellStyle name="標題  3" xfId="1878"/>
    <cellStyle name="標題  4" xfId="1879"/>
    <cellStyle name="標題 1" xfId="1880"/>
    <cellStyle name="標題 2" xfId="1881"/>
    <cellStyle name="標題 3" xfId="1882"/>
    <cellStyle name="標題 4" xfId="1883"/>
    <cellStyle name="標題_AIM-JLA quote sheet-Meijer-11012012" xfId="1884"/>
    <cellStyle name="不良" xfId="1631"/>
    <cellStyle name="差 2" xfId="1016"/>
    <cellStyle name="差 3" xfId="1017"/>
    <cellStyle name="差_2010 Fall NYM SC Hooks quotesheet China version 9.8 10" xfId="1756"/>
    <cellStyle name="差_2010 Fall NYM SC Hooks quotesheet China version 9.8 10_Fall 13 Market shower curtain CCD-130307" xfId="1757"/>
    <cellStyle name="差_2010 Fall NYM SC Hooks quotesheet China version 9.8 10_Fall 13 Market shower curtain CCD-130307 2" xfId="1758"/>
    <cellStyle name="差_2010 Fall NYM SC Hooks quotesheet China version 9.8 10_Fall 13 Market shower curtain CCD-130308" xfId="1759"/>
    <cellStyle name="差_2010 Fall NYM SC Hooks quotesheet China version 9.8 10_Fall 13 Market shower curtain CCD-130308 2" xfId="1760"/>
    <cellStyle name="差_2010 Fall NYM SC Hooks quotesheet China version 9.8 10_Fall 14 Pool stock shower curtain CCD-131029" xfId="1761"/>
    <cellStyle name="差_2010 Fall NYM SC Hooks quotesheet China version 9.8 10_Fall 14 Pool stock shower curtain CCD-131105" xfId="1762"/>
    <cellStyle name="差_2010 Fall NYM SC Hooks quotesheet China version 9.8 10_Fall 14 Pool stock shower curtain CCD-131106" xfId="1763"/>
    <cellStyle name="差_2010 Fall NYM SC Hooks quotesheet China version 9.8 10_Fall 14 Pool stock shower curtain CCD-131113" xfId="1764"/>
    <cellStyle name="差_2010 Fall NYM SC Hooks quotesheet China version 9.8 10_Spring 13 Meijer Shower Curtain CCD-121023" xfId="1765"/>
    <cellStyle name="差_2010 Fall NYM SC Hooks quotesheet China version 9.8 10_Spring 13 Meijer Shower Curtain CCD-121023_Pooled stock new Melow SC quote - Heather" xfId="1766"/>
    <cellStyle name="差_2010 Fall NYM SC Hooks quotesheet China version 9.8 10_Spring 13 Meijer Shower Curtain CCD-121106" xfId="1767"/>
    <cellStyle name="差_2010 Fall NYM SC Hooks quotesheet China version 9.8 10_Spring 13 Meijer Shower Curtain CCD-121106_Pooled stock new Melow SC quote - Heather" xfId="1768"/>
    <cellStyle name="差_2010 Fall NYM SC Hooks quotesheet China version 9.8 10_Spring 13 Meijer Shower Curtain CCD-121128" xfId="1769"/>
    <cellStyle name="差_2010 Fall NYM SC Hooks quotesheet China version 9.8 10_Spring 13 Meijer Shower Curtain CCD-121128_Pooled stock new Melow SC quote - Heather" xfId="1770"/>
    <cellStyle name="差_2010 Fall NYM SC Hooks quotesheet China version 9.8 10_Spring 14 Pool stock Ruffle option 2 shower curtain CCD-130726" xfId="1771"/>
    <cellStyle name="差_2010 Fall NYM SC Hooks quotesheet China version 9.8 10_Spring 14 Pool stock shower curtain CCD-130625" xfId="1772"/>
    <cellStyle name="差_2010 Fall NYM SC Hooks quotesheet China version 9.8 10_Spring 14 Pool stock shower curtain CCD-130627" xfId="1773"/>
    <cellStyle name="差_2010 Fall NYM SC Hooks quotesheet China version 9.8 10_Spring 14 Pool stock shower curtain CCD-130801" xfId="1774"/>
    <cellStyle name="差_2010 Fall NYM SC Hooks quotesheet China version 9.8 10_Xl0000074" xfId="1775"/>
    <cellStyle name="差_2010 Fall NYM SC Hooks quotesheet China version 9.8 10_Xl0000074 2" xfId="1776"/>
    <cellStyle name="差_2010 Fall NYM SC Hooks quotesheet China version 9.8 10_Xl0000621" xfId="1777"/>
    <cellStyle name="差_2010 Fall NYM SC Hooks quotesheet China version 9.8 10_Xl0000621_Pooled stock new Melow SC quote - Heather" xfId="1778"/>
    <cellStyle name="差_2010 Fall NYM SC Hooks quotesheet China version 9.8 10_Xl0000628" xfId="1779"/>
    <cellStyle name="差_2010 Fall NYM SC Hooks quotesheet China version 9.8 10_Xl0000628_Pooled stock new Melow SC quote - Heather" xfId="1780"/>
    <cellStyle name="差_2010 Fall NYM SC Hooks quotesheet China version 9.8 10_Xl0000643" xfId="1781"/>
    <cellStyle name="差_2010 Fall NYM SC Hooks quotesheet China version 9.8 10_Xl0000643_Pooled stock new Melow SC quote - Heather" xfId="1782"/>
    <cellStyle name="差_2010 Fall NYM SC Hooks quotesheet China version 9.8 10_Xl0000648" xfId="1783"/>
    <cellStyle name="差_2010 Fall NYM SC Hooks quotesheet China version 9.8 10_Xl0000648_Pooled stock new Melow SC quote - Heather" xfId="1784"/>
    <cellStyle name="差_2010 Fall NYM SC Hooks quotesheet China version 9.8 10_Xl0000654" xfId="1785"/>
    <cellStyle name="差_2010 Fall NYM SC Hooks quotesheet China version 9.8 10_Xl0000654_Pooled stock new Melow SC quote - Heather" xfId="1786"/>
    <cellStyle name="差_2010 Fall NYM SC Hooks quotesheet China version 9.8 10_Xl0001305" xfId="1787"/>
    <cellStyle name="差_2010 Fall NYM SC Hooks quotesheet(Hellen)" xfId="1788"/>
    <cellStyle name="差_2010 Fall NYM SC Hooks quotesheet(Hellen)_Fall 13 Market shower curtain CCD-130307" xfId="1789"/>
    <cellStyle name="差_2010 Fall NYM SC Hooks quotesheet(Hellen)_Fall 13 Market shower curtain CCD-130307 2" xfId="1790"/>
    <cellStyle name="差_2010 Fall NYM SC Hooks quotesheet(Hellen)_Fall 13 Market shower curtain CCD-130308" xfId="1791"/>
    <cellStyle name="差_2010 Fall NYM SC Hooks quotesheet(Hellen)_Fall 13 Market shower curtain CCD-130308 2" xfId="1792"/>
    <cellStyle name="差_2010 Fall NYM SC Hooks quotesheet(Hellen)_Fall 14 Pool stock shower curtain CCD-131029" xfId="1793"/>
    <cellStyle name="差_2010 Fall NYM SC Hooks quotesheet(Hellen)_Fall 14 Pool stock shower curtain CCD-131105" xfId="1794"/>
    <cellStyle name="差_2010 Fall NYM SC Hooks quotesheet(Hellen)_Fall 14 Pool stock shower curtain CCD-131106" xfId="1795"/>
    <cellStyle name="差_2010 Fall NYM SC Hooks quotesheet(Hellen)_Fall 14 Pool stock shower curtain CCD-131113" xfId="1796"/>
    <cellStyle name="差_2010 Fall NYM SC Hooks quotesheet(Hellen)_Spring 13 Meijer Shower Curtain CCD-121023" xfId="1797"/>
    <cellStyle name="差_2010 Fall NYM SC Hooks quotesheet(Hellen)_Spring 13 Meijer Shower Curtain CCD-121023_Pooled stock new Melow SC quote - Heather" xfId="1798"/>
    <cellStyle name="差_2010 Fall NYM SC Hooks quotesheet(Hellen)_Spring 13 Meijer Shower Curtain CCD-121106" xfId="1799"/>
    <cellStyle name="差_2010 Fall NYM SC Hooks quotesheet(Hellen)_Spring 13 Meijer Shower Curtain CCD-121106_Pooled stock new Melow SC quote - Heather" xfId="1800"/>
    <cellStyle name="差_2010 Fall NYM SC Hooks quotesheet(Hellen)_Spring 13 Meijer Shower Curtain CCD-121128" xfId="1801"/>
    <cellStyle name="差_2010 Fall NYM SC Hooks quotesheet(Hellen)_Spring 13 Meijer Shower Curtain CCD-121128_Pooled stock new Melow SC quote - Heather" xfId="1802"/>
    <cellStyle name="差_2010 Fall NYM SC Hooks quotesheet(Hellen)_Spring 14 Pool stock Ruffle option 2 shower curtain CCD-130726" xfId="1803"/>
    <cellStyle name="差_2010 Fall NYM SC Hooks quotesheet(Hellen)_Spring 14 Pool stock shower curtain CCD-130625" xfId="1804"/>
    <cellStyle name="差_2010 Fall NYM SC Hooks quotesheet(Hellen)_Spring 14 Pool stock shower curtain CCD-130627" xfId="1805"/>
    <cellStyle name="差_2010 Fall NYM SC Hooks quotesheet(Hellen)_Spring 14 Pool stock shower curtain CCD-130801" xfId="1806"/>
    <cellStyle name="差_2010 Fall NYM SC Hooks quotesheet(Hellen)_Xl0000074" xfId="1807"/>
    <cellStyle name="差_2010 Fall NYM SC Hooks quotesheet(Hellen)_Xl0000074 2" xfId="1808"/>
    <cellStyle name="差_2010 Fall NYM SC Hooks quotesheet(Hellen)_Xl0000621" xfId="1809"/>
    <cellStyle name="差_2010 Fall NYM SC Hooks quotesheet(Hellen)_Xl0000621_Pooled stock new Melow SC quote - Heather" xfId="1810"/>
    <cellStyle name="差_2010 Fall NYM SC Hooks quotesheet(Hellen)_Xl0000628" xfId="1811"/>
    <cellStyle name="差_2010 Fall NYM SC Hooks quotesheet(Hellen)_Xl0000628_Pooled stock new Melow SC quote - Heather" xfId="1812"/>
    <cellStyle name="差_2010 Fall NYM SC Hooks quotesheet(Hellen)_Xl0000643" xfId="1813"/>
    <cellStyle name="差_2010 Fall NYM SC Hooks quotesheet(Hellen)_Xl0000643_Pooled stock new Melow SC quote - Heather" xfId="1814"/>
    <cellStyle name="差_2010 Fall NYM SC Hooks quotesheet(Hellen)_Xl0000648" xfId="1815"/>
    <cellStyle name="差_2010 Fall NYM SC Hooks quotesheet(Hellen)_Xl0000648_Pooled stock new Melow SC quote - Heather" xfId="1816"/>
    <cellStyle name="差_2010 Fall NYM SC Hooks quotesheet(Hellen)_Xl0000654" xfId="1817"/>
    <cellStyle name="差_2010 Fall NYM SC Hooks quotesheet(Hellen)_Xl0000654_Pooled stock new Melow SC quote - Heather" xfId="1818"/>
    <cellStyle name="差_2010 Fall NYM SC Hooks quotesheet(Hellen)_Xl0001305" xfId="1819"/>
    <cellStyle name="差_2010 Fall NYM Towel quote sheet--China revision 9 9 10-E" xfId="1820"/>
    <cellStyle name="差_2010 Fall NYM Towel quote sheet--China revision 9 9 10-E_Fall 13 Market shower curtain CCD-130307" xfId="1821"/>
    <cellStyle name="差_2010 Fall NYM Towel quote sheet--China revision 9 9 10-E_Fall 13 Market shower curtain CCD-130307 2" xfId="1822"/>
    <cellStyle name="差_2010 Fall NYM Towel quote sheet--China revision 9 9 10-E_Fall 13 Market shower curtain CCD-130308" xfId="1823"/>
    <cellStyle name="差_2010 Fall NYM Towel quote sheet--China revision 9 9 10-E_Fall 13 Market shower curtain CCD-130308 2" xfId="1824"/>
    <cellStyle name="差_2010 Fall NYM Towel quote sheet--China revision 9 9 10-E_Fall 14 Pool stock shower curtain CCD-131029" xfId="1825"/>
    <cellStyle name="差_2010 Fall NYM Towel quote sheet--China revision 9 9 10-E_Fall 14 Pool stock shower curtain CCD-131105" xfId="1826"/>
    <cellStyle name="差_2010 Fall NYM Towel quote sheet--China revision 9 9 10-E_Fall 14 Pool stock shower curtain CCD-131106" xfId="1827"/>
    <cellStyle name="差_2010 Fall NYM Towel quote sheet--China revision 9 9 10-E_Fall 14 Pool stock shower curtain CCD-131113" xfId="1828"/>
    <cellStyle name="差_2010 Fall NYM Towel quote sheet--China revision 9 9 10-E_Spring 13 Meijer Shower Curtain CCD-121023" xfId="1829"/>
    <cellStyle name="差_2010 Fall NYM Towel quote sheet--China revision 9 9 10-E_Spring 13 Meijer Shower Curtain CCD-121023_Pooled stock new Melow SC quote - Heather" xfId="1830"/>
    <cellStyle name="差_2010 Fall NYM Towel quote sheet--China revision 9 9 10-E_Spring 13 Meijer Shower Curtain CCD-121106" xfId="1831"/>
    <cellStyle name="差_2010 Fall NYM Towel quote sheet--China revision 9 9 10-E_Spring 13 Meijer Shower Curtain CCD-121106_Pooled stock new Melow SC quote - Heather" xfId="1832"/>
    <cellStyle name="差_2010 Fall NYM Towel quote sheet--China revision 9 9 10-E_Spring 13 Meijer Shower Curtain CCD-121128" xfId="1833"/>
    <cellStyle name="差_2010 Fall NYM Towel quote sheet--China revision 9 9 10-E_Spring 13 Meijer Shower Curtain CCD-121128_Pooled stock new Melow SC quote - Heather" xfId="1834"/>
    <cellStyle name="差_2010 Fall NYM Towel quote sheet--China revision 9 9 10-E_Spring 14 Pool stock Ruffle option 2 shower curtain CCD-130726" xfId="1835"/>
    <cellStyle name="差_2010 Fall NYM Towel quote sheet--China revision 9 9 10-E_Spring 14 Pool stock shower curtain CCD-130625" xfId="1836"/>
    <cellStyle name="差_2010 Fall NYM Towel quote sheet--China revision 9 9 10-E_Spring 14 Pool stock shower curtain CCD-130627" xfId="1837"/>
    <cellStyle name="差_2010 Fall NYM Towel quote sheet--China revision 9 9 10-E_Spring 14 Pool stock shower curtain CCD-130801" xfId="1838"/>
    <cellStyle name="差_2010 Fall NYM Towel quote sheet--China revision 9 9 10-E_Xl0000074" xfId="1839"/>
    <cellStyle name="差_2010 Fall NYM Towel quote sheet--China revision 9 9 10-E_Xl0000074 2" xfId="1840"/>
    <cellStyle name="差_2010 Fall NYM Towel quote sheet--China revision 9 9 10-E_Xl0000621" xfId="1841"/>
    <cellStyle name="差_2010 Fall NYM Towel quote sheet--China revision 9 9 10-E_Xl0000621_Pooled stock new Melow SC quote - Heather" xfId="1842"/>
    <cellStyle name="差_2010 Fall NYM Towel quote sheet--China revision 9 9 10-E_Xl0000628" xfId="1843"/>
    <cellStyle name="差_2010 Fall NYM Towel quote sheet--China revision 9 9 10-E_Xl0000628_Pooled stock new Melow SC quote - Heather" xfId="1844"/>
    <cellStyle name="差_2010 Fall NYM Towel quote sheet--China revision 9 9 10-E_Xl0000643" xfId="1845"/>
    <cellStyle name="差_2010 Fall NYM Towel quote sheet--China revision 9 9 10-E_Xl0000643_Pooled stock new Melow SC quote - Heather" xfId="1846"/>
    <cellStyle name="差_2010 Fall NYM Towel quote sheet--China revision 9 9 10-E_Xl0000648" xfId="1847"/>
    <cellStyle name="差_2010 Fall NYM Towel quote sheet--China revision 9 9 10-E_Xl0000648_Pooled stock new Melow SC quote - Heather" xfId="1848"/>
    <cellStyle name="差_2010 Fall NYM Towel quote sheet--China revision 9 9 10-E_Xl0000654" xfId="1849"/>
    <cellStyle name="差_2010 Fall NYM Towel quote sheet--China revision 9 9 10-E_Xl0000654_Pooled stock new Melow SC quote - Heather" xfId="1850"/>
    <cellStyle name="差_2010 Fall NYM Towel quote sheet--China revision 9 9 10-E_Xl0001305" xfId="1851"/>
    <cellStyle name="差_BA Quotesheet JLA-March market -02272012" xfId="1852"/>
    <cellStyle name="差_BA Quotesheet JLA-March market -02272012 2" xfId="1853"/>
    <cellStyle name="差_EE Furniture Quotation of HH samples-20100906" xfId="1018"/>
    <cellStyle name="差_Meijer Bright endcap set price-4-21" xfId="1854"/>
    <cellStyle name="差_Meijer Bright endcap set price-4-8" xfId="1855"/>
    <cellStyle name="差_MEIJER Towel quotation 2012-10-30" xfId="1856"/>
    <cellStyle name="差_MEIJER Towel quotation 2012-10-31" xfId="1857"/>
    <cellStyle name="差_TW_Home_Quotation_sheet of HP samples-chairone-20100907" xfId="1019"/>
    <cellStyle name="差_TW_Home_Quotation_sheet of HP samples-chairone-20100907 (3)" xfId="1020"/>
    <cellStyle name="常?_quotation-Mercury  3.22.2011 (for BBB)" xfId="1858"/>
    <cellStyle name="常规" xfId="0" builtinId="0"/>
    <cellStyle name="常规 2" xfId="1021"/>
    <cellStyle name="常规 2 10" xfId="1918"/>
    <cellStyle name="常规 2 11" xfId="1934"/>
    <cellStyle name="常规 2 12" xfId="1937"/>
    <cellStyle name="常规 2 2" xfId="1022"/>
    <cellStyle name="常规 2 3" xfId="1023"/>
    <cellStyle name="常规 2 3 2" xfId="1859"/>
    <cellStyle name="常规 2 4" xfId="1083"/>
    <cellStyle name="常规 2 4 2" xfId="1860"/>
    <cellStyle name="常规 2 4 2 2" xfId="1861"/>
    <cellStyle name="常规 2 5" xfId="1085"/>
    <cellStyle name="常规 2 5 2" xfId="1862"/>
    <cellStyle name="常规 2 6" xfId="1863"/>
    <cellStyle name="常规 2 6 2" xfId="1864"/>
    <cellStyle name="常规 2 7" xfId="1865"/>
    <cellStyle name="常规 2 8" xfId="1866"/>
    <cellStyle name="常规 2 9" xfId="1867"/>
    <cellStyle name="常规 2_Eomm commitment sheet format 131108" xfId="1868"/>
    <cellStyle name="常规 3" xfId="1024"/>
    <cellStyle name="常规 4" xfId="1025"/>
    <cellStyle name="常规 5" xfId="1026"/>
    <cellStyle name="常规 5 2" xfId="1869"/>
    <cellStyle name="常规 6" xfId="1027"/>
    <cellStyle name="常规 7" xfId="1942"/>
    <cellStyle name="常规 8" xfId="1944"/>
    <cellStyle name="常规_BBB-Deco Bain Bath Set Miravel quotesheet-110217" xfId="1081"/>
    <cellStyle name="輔色1" xfId="1909"/>
    <cellStyle name="輔色2" xfId="1910"/>
    <cellStyle name="輔色3" xfId="1911"/>
    <cellStyle name="輔色4" xfId="1912"/>
    <cellStyle name="輔色5" xfId="1913"/>
    <cellStyle name="輔色6" xfId="1914"/>
    <cellStyle name="好 2" xfId="1011"/>
    <cellStyle name="好 3" xfId="1012"/>
    <cellStyle name="好_2010 Fall NYM SC Hooks quotesheet China version 9.8 10" xfId="1642"/>
    <cellStyle name="好_2010 Fall NYM SC Hooks quotesheet China version 9.8 10_Fall 13 Market shower curtain CCD-130307" xfId="1643"/>
    <cellStyle name="好_2010 Fall NYM SC Hooks quotesheet China version 9.8 10_Fall 13 Market shower curtain CCD-130307 2" xfId="1644"/>
    <cellStyle name="好_2010 Fall NYM SC Hooks quotesheet China version 9.8 10_Fall 13 Market shower curtain CCD-130308" xfId="1645"/>
    <cellStyle name="好_2010 Fall NYM SC Hooks quotesheet China version 9.8 10_Fall 13 Market shower curtain CCD-130308 2" xfId="1646"/>
    <cellStyle name="好_2010 Fall NYM SC Hooks quotesheet China version 9.8 10_Fall 14 Pool stock shower curtain CCD-131029" xfId="1647"/>
    <cellStyle name="好_2010 Fall NYM SC Hooks quotesheet China version 9.8 10_Fall 14 Pool stock shower curtain CCD-131105" xfId="1648"/>
    <cellStyle name="好_2010 Fall NYM SC Hooks quotesheet China version 9.8 10_Fall 14 Pool stock shower curtain CCD-131106" xfId="1649"/>
    <cellStyle name="好_2010 Fall NYM SC Hooks quotesheet China version 9.8 10_Fall 14 Pool stock shower curtain CCD-131113" xfId="1650"/>
    <cellStyle name="好_2010 Fall NYM SC Hooks quotesheet China version 9.8 10_Spring 13 Meijer Shower Curtain CCD-121023" xfId="1651"/>
    <cellStyle name="好_2010 Fall NYM SC Hooks quotesheet China version 9.8 10_Spring 13 Meijer Shower Curtain CCD-121023_Pooled stock new Melow SC quote - Heather" xfId="1652"/>
    <cellStyle name="好_2010 Fall NYM SC Hooks quotesheet China version 9.8 10_Spring 13 Meijer Shower Curtain CCD-121106" xfId="1653"/>
    <cellStyle name="好_2010 Fall NYM SC Hooks quotesheet China version 9.8 10_Spring 13 Meijer Shower Curtain CCD-121106_Pooled stock new Melow SC quote - Heather" xfId="1654"/>
    <cellStyle name="好_2010 Fall NYM SC Hooks quotesheet China version 9.8 10_Spring 13 Meijer Shower Curtain CCD-121128" xfId="1655"/>
    <cellStyle name="好_2010 Fall NYM SC Hooks quotesheet China version 9.8 10_Spring 13 Meijer Shower Curtain CCD-121128_Pooled stock new Melow SC quote - Heather" xfId="1656"/>
    <cellStyle name="好_2010 Fall NYM SC Hooks quotesheet China version 9.8 10_Spring 14 Pool stock Ruffle option 2 shower curtain CCD-130726" xfId="1657"/>
    <cellStyle name="好_2010 Fall NYM SC Hooks quotesheet China version 9.8 10_Spring 14 Pool stock shower curtain CCD-130625" xfId="1658"/>
    <cellStyle name="好_2010 Fall NYM SC Hooks quotesheet China version 9.8 10_Spring 14 Pool stock shower curtain CCD-130627" xfId="1659"/>
    <cellStyle name="好_2010 Fall NYM SC Hooks quotesheet China version 9.8 10_Spring 14 Pool stock shower curtain CCD-130801" xfId="1660"/>
    <cellStyle name="好_2010 Fall NYM SC Hooks quotesheet China version 9.8 10_Xl0000074" xfId="1661"/>
    <cellStyle name="好_2010 Fall NYM SC Hooks quotesheet China version 9.8 10_Xl0000074 2" xfId="1662"/>
    <cellStyle name="好_2010 Fall NYM SC Hooks quotesheet China version 9.8 10_Xl0000621" xfId="1663"/>
    <cellStyle name="好_2010 Fall NYM SC Hooks quotesheet China version 9.8 10_Xl0000621_Pooled stock new Melow SC quote - Heather" xfId="1664"/>
    <cellStyle name="好_2010 Fall NYM SC Hooks quotesheet China version 9.8 10_Xl0000628" xfId="1665"/>
    <cellStyle name="好_2010 Fall NYM SC Hooks quotesheet China version 9.8 10_Xl0000628_Pooled stock new Melow SC quote - Heather" xfId="1666"/>
    <cellStyle name="好_2010 Fall NYM SC Hooks quotesheet China version 9.8 10_Xl0000643" xfId="1667"/>
    <cellStyle name="好_2010 Fall NYM SC Hooks quotesheet China version 9.8 10_Xl0000643_Pooled stock new Melow SC quote - Heather" xfId="1668"/>
    <cellStyle name="好_2010 Fall NYM SC Hooks quotesheet China version 9.8 10_Xl0000648" xfId="1669"/>
    <cellStyle name="好_2010 Fall NYM SC Hooks quotesheet China version 9.8 10_Xl0000648_Pooled stock new Melow SC quote - Heather" xfId="1670"/>
    <cellStyle name="好_2010 Fall NYM SC Hooks quotesheet China version 9.8 10_Xl0000654" xfId="1671"/>
    <cellStyle name="好_2010 Fall NYM SC Hooks quotesheet China version 9.8 10_Xl0000654_Pooled stock new Melow SC quote - Heather" xfId="1672"/>
    <cellStyle name="好_2010 Fall NYM SC Hooks quotesheet China version 9.8 10_Xl0001305" xfId="1673"/>
    <cellStyle name="好_2010 Fall NYM SC Hooks quotesheet(Hellen)" xfId="1674"/>
    <cellStyle name="好_2010 Fall NYM SC Hooks quotesheet(Hellen)_Fall 13 Market shower curtain CCD-130307" xfId="1675"/>
    <cellStyle name="好_2010 Fall NYM SC Hooks quotesheet(Hellen)_Fall 13 Market shower curtain CCD-130307 2" xfId="1676"/>
    <cellStyle name="好_2010 Fall NYM SC Hooks quotesheet(Hellen)_Fall 13 Market shower curtain CCD-130308" xfId="1677"/>
    <cellStyle name="好_2010 Fall NYM SC Hooks quotesheet(Hellen)_Fall 13 Market shower curtain CCD-130308 2" xfId="1678"/>
    <cellStyle name="好_2010 Fall NYM SC Hooks quotesheet(Hellen)_Fall 14 Pool stock shower curtain CCD-131029" xfId="1679"/>
    <cellStyle name="好_2010 Fall NYM SC Hooks quotesheet(Hellen)_Fall 14 Pool stock shower curtain CCD-131105" xfId="1680"/>
    <cellStyle name="好_2010 Fall NYM SC Hooks quotesheet(Hellen)_Fall 14 Pool stock shower curtain CCD-131106" xfId="1681"/>
    <cellStyle name="好_2010 Fall NYM SC Hooks quotesheet(Hellen)_Fall 14 Pool stock shower curtain CCD-131113" xfId="1682"/>
    <cellStyle name="好_2010 Fall NYM SC Hooks quotesheet(Hellen)_Spring 13 Meijer Shower Curtain CCD-121023" xfId="1683"/>
    <cellStyle name="好_2010 Fall NYM SC Hooks quotesheet(Hellen)_Spring 13 Meijer Shower Curtain CCD-121023_Pooled stock new Melow SC quote - Heather" xfId="1684"/>
    <cellStyle name="好_2010 Fall NYM SC Hooks quotesheet(Hellen)_Spring 13 Meijer Shower Curtain CCD-121106" xfId="1685"/>
    <cellStyle name="好_2010 Fall NYM SC Hooks quotesheet(Hellen)_Spring 13 Meijer Shower Curtain CCD-121106_Pooled stock new Melow SC quote - Heather" xfId="1686"/>
    <cellStyle name="好_2010 Fall NYM SC Hooks quotesheet(Hellen)_Spring 13 Meijer Shower Curtain CCD-121128" xfId="1687"/>
    <cellStyle name="好_2010 Fall NYM SC Hooks quotesheet(Hellen)_Spring 13 Meijer Shower Curtain CCD-121128_Pooled stock new Melow SC quote - Heather" xfId="1688"/>
    <cellStyle name="好_2010 Fall NYM SC Hooks quotesheet(Hellen)_Spring 14 Pool stock Ruffle option 2 shower curtain CCD-130726" xfId="1689"/>
    <cellStyle name="好_2010 Fall NYM SC Hooks quotesheet(Hellen)_Spring 14 Pool stock shower curtain CCD-130625" xfId="1690"/>
    <cellStyle name="好_2010 Fall NYM SC Hooks quotesheet(Hellen)_Spring 14 Pool stock shower curtain CCD-130627" xfId="1691"/>
    <cellStyle name="好_2010 Fall NYM SC Hooks quotesheet(Hellen)_Spring 14 Pool stock shower curtain CCD-130801" xfId="1692"/>
    <cellStyle name="好_2010 Fall NYM SC Hooks quotesheet(Hellen)_Xl0000074" xfId="1693"/>
    <cellStyle name="好_2010 Fall NYM SC Hooks quotesheet(Hellen)_Xl0000074 2" xfId="1694"/>
    <cellStyle name="好_2010 Fall NYM SC Hooks quotesheet(Hellen)_Xl0000621" xfId="1695"/>
    <cellStyle name="好_2010 Fall NYM SC Hooks quotesheet(Hellen)_Xl0000621_Pooled stock new Melow SC quote - Heather" xfId="1696"/>
    <cellStyle name="好_2010 Fall NYM SC Hooks quotesheet(Hellen)_Xl0000628" xfId="1697"/>
    <cellStyle name="好_2010 Fall NYM SC Hooks quotesheet(Hellen)_Xl0000628_Pooled stock new Melow SC quote - Heather" xfId="1698"/>
    <cellStyle name="好_2010 Fall NYM SC Hooks quotesheet(Hellen)_Xl0000643" xfId="1699"/>
    <cellStyle name="好_2010 Fall NYM SC Hooks quotesheet(Hellen)_Xl0000643_Pooled stock new Melow SC quote - Heather" xfId="1700"/>
    <cellStyle name="好_2010 Fall NYM SC Hooks quotesheet(Hellen)_Xl0000648" xfId="1701"/>
    <cellStyle name="好_2010 Fall NYM SC Hooks quotesheet(Hellen)_Xl0000648_Pooled stock new Melow SC quote - Heather" xfId="1702"/>
    <cellStyle name="好_2010 Fall NYM SC Hooks quotesheet(Hellen)_Xl0000654" xfId="1703"/>
    <cellStyle name="好_2010 Fall NYM SC Hooks quotesheet(Hellen)_Xl0000654_Pooled stock new Melow SC quote - Heather" xfId="1704"/>
    <cellStyle name="好_2010 Fall NYM SC Hooks quotesheet(Hellen)_Xl0001305" xfId="1705"/>
    <cellStyle name="好_2010 Fall NYM Towel quote sheet--China revision 9 9 10-E" xfId="1706"/>
    <cellStyle name="好_2010 Fall NYM Towel quote sheet--China revision 9 9 10-E_Fall 13 Market shower curtain CCD-130307" xfId="1707"/>
    <cellStyle name="好_2010 Fall NYM Towel quote sheet--China revision 9 9 10-E_Fall 13 Market shower curtain CCD-130307 2" xfId="1708"/>
    <cellStyle name="好_2010 Fall NYM Towel quote sheet--China revision 9 9 10-E_Fall 13 Market shower curtain CCD-130308" xfId="1709"/>
    <cellStyle name="好_2010 Fall NYM Towel quote sheet--China revision 9 9 10-E_Fall 13 Market shower curtain CCD-130308 2" xfId="1710"/>
    <cellStyle name="好_2010 Fall NYM Towel quote sheet--China revision 9 9 10-E_Fall 14 Pool stock shower curtain CCD-131029" xfId="1711"/>
    <cellStyle name="好_2010 Fall NYM Towel quote sheet--China revision 9 9 10-E_Fall 14 Pool stock shower curtain CCD-131105" xfId="1712"/>
    <cellStyle name="好_2010 Fall NYM Towel quote sheet--China revision 9 9 10-E_Fall 14 Pool stock shower curtain CCD-131106" xfId="1713"/>
    <cellStyle name="好_2010 Fall NYM Towel quote sheet--China revision 9 9 10-E_Fall 14 Pool stock shower curtain CCD-131113" xfId="1714"/>
    <cellStyle name="好_2010 Fall NYM Towel quote sheet--China revision 9 9 10-E_Spring 13 Meijer Shower Curtain CCD-121023" xfId="1715"/>
    <cellStyle name="好_2010 Fall NYM Towel quote sheet--China revision 9 9 10-E_Spring 13 Meijer Shower Curtain CCD-121023_Pooled stock new Melow SC quote - Heather" xfId="1716"/>
    <cellStyle name="好_2010 Fall NYM Towel quote sheet--China revision 9 9 10-E_Spring 13 Meijer Shower Curtain CCD-121106" xfId="1717"/>
    <cellStyle name="好_2010 Fall NYM Towel quote sheet--China revision 9 9 10-E_Spring 13 Meijer Shower Curtain CCD-121106_Pooled stock new Melow SC quote - Heather" xfId="1718"/>
    <cellStyle name="好_2010 Fall NYM Towel quote sheet--China revision 9 9 10-E_Spring 13 Meijer Shower Curtain CCD-121128" xfId="1719"/>
    <cellStyle name="好_2010 Fall NYM Towel quote sheet--China revision 9 9 10-E_Spring 13 Meijer Shower Curtain CCD-121128_Pooled stock new Melow SC quote - Heather" xfId="1720"/>
    <cellStyle name="好_2010 Fall NYM Towel quote sheet--China revision 9 9 10-E_Spring 14 Pool stock Ruffle option 2 shower curtain CCD-130726" xfId="1721"/>
    <cellStyle name="好_2010 Fall NYM Towel quote sheet--China revision 9 9 10-E_Spring 14 Pool stock shower curtain CCD-130625" xfId="1722"/>
    <cellStyle name="好_2010 Fall NYM Towel quote sheet--China revision 9 9 10-E_Spring 14 Pool stock shower curtain CCD-130627" xfId="1723"/>
    <cellStyle name="好_2010 Fall NYM Towel quote sheet--China revision 9 9 10-E_Spring 14 Pool stock shower curtain CCD-130801" xfId="1724"/>
    <cellStyle name="好_2010 Fall NYM Towel quote sheet--China revision 9 9 10-E_Xl0000074" xfId="1725"/>
    <cellStyle name="好_2010 Fall NYM Towel quote sheet--China revision 9 9 10-E_Xl0000074 2" xfId="1726"/>
    <cellStyle name="好_2010 Fall NYM Towel quote sheet--China revision 9 9 10-E_Xl0000621" xfId="1727"/>
    <cellStyle name="好_2010 Fall NYM Towel quote sheet--China revision 9 9 10-E_Xl0000621_Pooled stock new Melow SC quote - Heather" xfId="1728"/>
    <cellStyle name="好_2010 Fall NYM Towel quote sheet--China revision 9 9 10-E_Xl0000628" xfId="1729"/>
    <cellStyle name="好_2010 Fall NYM Towel quote sheet--China revision 9 9 10-E_Xl0000628_Pooled stock new Melow SC quote - Heather" xfId="1730"/>
    <cellStyle name="好_2010 Fall NYM Towel quote sheet--China revision 9 9 10-E_Xl0000643" xfId="1731"/>
    <cellStyle name="好_2010 Fall NYM Towel quote sheet--China revision 9 9 10-E_Xl0000643_Pooled stock new Melow SC quote - Heather" xfId="1732"/>
    <cellStyle name="好_2010 Fall NYM Towel quote sheet--China revision 9 9 10-E_Xl0000648" xfId="1733"/>
    <cellStyle name="好_2010 Fall NYM Towel quote sheet--China revision 9 9 10-E_Xl0000648_Pooled stock new Melow SC quote - Heather" xfId="1734"/>
    <cellStyle name="好_2010 Fall NYM Towel quote sheet--China revision 9 9 10-E_Xl0000654" xfId="1735"/>
    <cellStyle name="好_2010 Fall NYM Towel quote sheet--China revision 9 9 10-E_Xl0000654_Pooled stock new Melow SC quote - Heather" xfId="1736"/>
    <cellStyle name="好_2010 Fall NYM Towel quote sheet--China revision 9 9 10-E_Xl0001305" xfId="1737"/>
    <cellStyle name="好_AIM-JLA quote sheet-Meijer-11012012" xfId="1738"/>
    <cellStyle name="好_AIM-JLA quote sheet-Meijer-11012012_Pooled stock new Melow SC quote - Heather" xfId="1739"/>
    <cellStyle name="好_BA Quotesheet JLA-March market -02272012" xfId="1740"/>
    <cellStyle name="好_BA Quotesheet JLA-March market -02272012 2" xfId="1741"/>
    <cellStyle name="好_Chandler -- SP13 Quote sheet from JadeWay 08-29-2012" xfId="1742"/>
    <cellStyle name="好_EE Furniture Quotation of HH samples-20100906" xfId="1013"/>
    <cellStyle name="好_Giselle -- SP13 Quote sheet from JadeWay Agust 10, 2012" xfId="1743"/>
    <cellStyle name="好_JLA BBB quotation sheet -9.13" xfId="1744"/>
    <cellStyle name="好_JLA BBB quotation sheet -9.13 2" xfId="1745"/>
    <cellStyle name="好_Meijer Bright endcap set price-4-21" xfId="1746"/>
    <cellStyle name="好_Meijer Bright endcap set price-4-8" xfId="1747"/>
    <cellStyle name="好_MEIJER Towel quotation 2012-10-30" xfId="1748"/>
    <cellStyle name="好_MEIJER Towel quotation 2012-10-31" xfId="1749"/>
    <cellStyle name="好_SP13 Bombay Giselle Quote sheet from JadeWay June 4 2012" xfId="1750"/>
    <cellStyle name="好_TW_Home_Quotation_sheet of HP samples-chairone-20100907" xfId="1014"/>
    <cellStyle name="好_TW_Home_Quotation_sheet of HP samples-chairone-20100907 (3)" xfId="1015"/>
    <cellStyle name="好_Woolrich-- SP13 Quote sheet from JadeWay 08-10-2012" xfId="1751"/>
    <cellStyle name="好_Woolrich,Leaf Patchwork-- SP13 Quote sheet from JadeWay 08-22-2012" xfId="1752"/>
    <cellStyle name="好_Woolrich,Leaf Patchwork-- SP13 Quote sheet from JadeWay 09-03-2012" xfId="1753"/>
    <cellStyle name="好_Woolrich,Rustic Floral-- SP13 Quote sheet from JadeWay 08-22-2012" xfId="1754"/>
    <cellStyle name="好_Woolrich,Rustic Floral(laser and silk screen)-- SP13 Quote sheet from JadeWay 09-03-2012" xfId="1755"/>
    <cellStyle name="合計" xfId="1635"/>
    <cellStyle name="壞" xfId="1636"/>
    <cellStyle name="壞_AIM-JLA quote sheet-Meijer-11012012" xfId="1637"/>
    <cellStyle name="壞_BA Quotesheet JLA-March market -02272012" xfId="1638"/>
    <cellStyle name="壞_Giselle -- SP13 Quote sheet from JadeWay Agust 10, 2012" xfId="1639"/>
    <cellStyle name="壞_JLA quote sheet-market &amp; target08302012" xfId="1640"/>
    <cellStyle name="壞_SP13 Bombay Giselle Quote sheet from JadeWay June 4 2012" xfId="1641"/>
    <cellStyle name="汇总 2" xfId="1053"/>
    <cellStyle name="汇总 3" xfId="1054"/>
    <cellStyle name="货币" xfId="145" builtinId="4"/>
    <cellStyle name="货币 2" xfId="1893"/>
    <cellStyle name="货币 2 2" xfId="1894"/>
    <cellStyle name="货币 2 2 2" xfId="1895"/>
    <cellStyle name="货币 2 2 2 2" xfId="1896"/>
    <cellStyle name="货币 2 2 3" xfId="1897"/>
    <cellStyle name="货币 2 2 3 2" xfId="1898"/>
    <cellStyle name="货币 2 2 4" xfId="1899"/>
    <cellStyle name="货币 2 3" xfId="1900"/>
    <cellStyle name="货币 2 3 2" xfId="1901"/>
    <cellStyle name="货币 2 4" xfId="1902"/>
    <cellStyle name="货币 2 4 2" xfId="1903"/>
    <cellStyle name="货币 2 5" xfId="1904"/>
    <cellStyle name="货币 3" xfId="1905"/>
    <cellStyle name="货币 3 2" xfId="1906"/>
    <cellStyle name="货币 3 2 2" xfId="1907"/>
    <cellStyle name="货币 3 3" xfId="1908"/>
    <cellStyle name="货币_BBB-Deco Bain Bath Set Miravel quotesheet-110217" xfId="1080"/>
    <cellStyle name="计算 2" xfId="1062"/>
    <cellStyle name="计算 3" xfId="1063"/>
    <cellStyle name="計算" xfId="1888"/>
    <cellStyle name="計算方式" xfId="1889"/>
    <cellStyle name="記事" xfId="1890"/>
    <cellStyle name="检查单元格 2" xfId="1051"/>
    <cellStyle name="检查单元格 3" xfId="1052"/>
    <cellStyle name="檢查儲存格" xfId="1886"/>
    <cellStyle name="解释性文本 2" xfId="1058"/>
    <cellStyle name="解释性文本 3" xfId="1059"/>
    <cellStyle name="警告文本 2" xfId="1060"/>
    <cellStyle name="警告文本 3" xfId="1061"/>
    <cellStyle name="警告文字" xfId="1892"/>
    <cellStyle name="連結的儲存格" xfId="1917"/>
    <cellStyle name="链接单元格 2" xfId="1070"/>
    <cellStyle name="链接单元格 3" xfId="1071"/>
    <cellStyle name="良好" xfId="1887"/>
    <cellStyle name="强调文字颜色 1 2" xfId="1028"/>
    <cellStyle name="强调文字颜色 1 3" xfId="1029"/>
    <cellStyle name="强调文字颜色 1_2010 Fall NYM SC Hooks quotesheet(Hellen)" xfId="1870"/>
    <cellStyle name="强调文字颜色 2 2" xfId="1030"/>
    <cellStyle name="强调文字颜色 2 3" xfId="1031"/>
    <cellStyle name="强调文字颜色 2_2010 Fall NYM SC Hooks quotesheet(Hellen)" xfId="1871"/>
    <cellStyle name="强调文字颜色 3 2" xfId="1032"/>
    <cellStyle name="强调文字颜色 3 3" xfId="1033"/>
    <cellStyle name="强调文字颜色 3_2010 Fall NYM SC Hooks quotesheet(Hellen)" xfId="1872"/>
    <cellStyle name="强调文字颜色 4 2" xfId="1034"/>
    <cellStyle name="强调文字颜色 4 3" xfId="1035"/>
    <cellStyle name="强调文字颜色 4_2010 Fall NYM SC Hooks quotesheet(Hellen)" xfId="1873"/>
    <cellStyle name="强调文字颜色 5 2" xfId="1036"/>
    <cellStyle name="强调文字颜色 5 3" xfId="1037"/>
    <cellStyle name="强调文字颜色 5_2010 Fall NYM SC Hooks quotesheet(Hellen)" xfId="1874"/>
    <cellStyle name="强调文字颜色 6 2" xfId="1038"/>
    <cellStyle name="强调文字颜色 6 3" xfId="1039"/>
    <cellStyle name="强调文字颜色 6_2010 Fall NYM SC Hooks quotesheet(Hellen)" xfId="1875"/>
    <cellStyle name="适中 2" xfId="1068"/>
    <cellStyle name="适中 3" xfId="1069"/>
    <cellStyle name="输出 2" xfId="1066"/>
    <cellStyle name="输出 3" xfId="1067"/>
    <cellStyle name="输入 2" xfId="1064"/>
    <cellStyle name="输入 3" xfId="1065"/>
    <cellStyle name="輸出" xfId="1916"/>
    <cellStyle name="輸入" xfId="1915"/>
    <cellStyle name="說明文字" xfId="1891"/>
    <cellStyle name="样式 1" xfId="1050"/>
    <cellStyle name="样式 1 2" xfId="1076"/>
    <cellStyle name="樣式 1" xfId="1885"/>
    <cellStyle name="一般_Lowes-Tempo BA Quotesheet  JLA-6.02.11'" xfId="1630"/>
    <cellStyle name="中等" xfId="1633"/>
    <cellStyle name="中性色" xfId="1632"/>
    <cellStyle name="注释 2" xfId="1055"/>
    <cellStyle name="注释 3" xfId="1056"/>
  </cellStyles>
  <dxfs count="7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="" xmlns:a16="http://schemas.microsoft.com/office/drawing/2014/main" id="{E2DC3D1C-0E58-4E21-B88A-05129BB5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9720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="" xmlns:a16="http://schemas.microsoft.com/office/drawing/2014/main" id="{F2A77DB6-5325-4B85-BF69-0FD3F930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4825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zoomScale="80" zoomScaleNormal="80" workbookViewId="0">
      <pane ySplit="1" topLeftCell="A2" activePane="bottomLeft" state="frozen"/>
      <selection pane="bottomLeft"/>
    </sheetView>
  </sheetViews>
  <sheetFormatPr defaultColWidth="8.85546875" defaultRowHeight="15"/>
  <cols>
    <col min="1" max="21" width="12.28515625" style="2" customWidth="1"/>
    <col min="22" max="22" width="12.28515625" style="1" customWidth="1"/>
    <col min="23" max="26" width="12.28515625" style="2" customWidth="1"/>
    <col min="27" max="16384" width="8.85546875" style="2"/>
  </cols>
  <sheetData>
    <row r="1" spans="1:26" ht="6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4" t="s">
        <v>22</v>
      </c>
      <c r="X1" s="6" t="s">
        <v>23</v>
      </c>
      <c r="Y1" s="6" t="s">
        <v>24</v>
      </c>
      <c r="Z1" s="6" t="s">
        <v>25</v>
      </c>
    </row>
    <row r="2" spans="1:26" ht="30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1" t="s">
        <v>45</v>
      </c>
      <c r="W2" s="2" t="s">
        <v>46</v>
      </c>
      <c r="X2" s="2">
        <v>8798</v>
      </c>
      <c r="Y2" s="2">
        <v>10002189</v>
      </c>
      <c r="Z2" s="2" t="s">
        <v>47</v>
      </c>
    </row>
    <row r="3" spans="1:26" ht="45">
      <c r="B3" s="2" t="s">
        <v>48</v>
      </c>
      <c r="C3" s="2" t="s">
        <v>49</v>
      </c>
      <c r="D3" s="2" t="s">
        <v>34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1" t="s">
        <v>67</v>
      </c>
      <c r="W3" s="2" t="s">
        <v>68</v>
      </c>
      <c r="X3" s="2">
        <v>10522</v>
      </c>
      <c r="Y3" s="2">
        <v>10002214</v>
      </c>
      <c r="Z3" s="2" t="s">
        <v>69</v>
      </c>
    </row>
    <row r="4" spans="1:26" ht="30"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  <c r="I4" s="2" t="s">
        <v>77</v>
      </c>
      <c r="J4" s="2" t="s">
        <v>78</v>
      </c>
      <c r="K4" s="2" t="s">
        <v>79</v>
      </c>
      <c r="L4" s="2" t="s">
        <v>80</v>
      </c>
      <c r="M4" s="2" t="s">
        <v>81</v>
      </c>
      <c r="N4" s="2" t="s">
        <v>82</v>
      </c>
      <c r="O4" s="2" t="s">
        <v>83</v>
      </c>
      <c r="P4" s="2" t="s">
        <v>84</v>
      </c>
      <c r="Q4" s="2" t="s">
        <v>85</v>
      </c>
      <c r="R4" s="2" t="s">
        <v>86</v>
      </c>
      <c r="S4" s="2" t="s">
        <v>87</v>
      </c>
      <c r="T4" s="2" t="s">
        <v>88</v>
      </c>
      <c r="U4" s="2" t="s">
        <v>89</v>
      </c>
      <c r="V4" s="1" t="s">
        <v>90</v>
      </c>
      <c r="W4" s="2" t="s">
        <v>91</v>
      </c>
      <c r="X4" s="2">
        <v>10523</v>
      </c>
      <c r="Y4" s="2">
        <v>10002218</v>
      </c>
      <c r="Z4" s="2" t="s">
        <v>92</v>
      </c>
    </row>
    <row r="5" spans="1:26" ht="45">
      <c r="B5" s="2" t="s">
        <v>93</v>
      </c>
      <c r="C5" s="2" t="s">
        <v>94</v>
      </c>
      <c r="D5" s="2" t="s">
        <v>55</v>
      </c>
      <c r="E5" s="2" t="s">
        <v>95</v>
      </c>
      <c r="H5" s="2" t="s">
        <v>96</v>
      </c>
      <c r="I5" s="2" t="s">
        <v>97</v>
      </c>
      <c r="J5" s="2" t="s">
        <v>98</v>
      </c>
      <c r="K5" s="2" t="s">
        <v>99</v>
      </c>
      <c r="M5" s="2" t="s">
        <v>100</v>
      </c>
      <c r="N5" s="2" t="s">
        <v>101</v>
      </c>
      <c r="P5" s="2" t="s">
        <v>102</v>
      </c>
      <c r="Q5" s="2" t="s">
        <v>103</v>
      </c>
      <c r="T5" s="2" t="s">
        <v>104</v>
      </c>
      <c r="V5" s="1" t="s">
        <v>105</v>
      </c>
      <c r="W5" s="2" t="s">
        <v>106</v>
      </c>
      <c r="Y5" s="2">
        <v>10002224</v>
      </c>
      <c r="Z5" s="2" t="s">
        <v>107</v>
      </c>
    </row>
    <row r="6" spans="1:26" ht="45">
      <c r="B6" s="2" t="s">
        <v>108</v>
      </c>
      <c r="C6" s="2" t="s">
        <v>109</v>
      </c>
      <c r="D6" s="2" t="s">
        <v>110</v>
      </c>
      <c r="E6" s="2" t="s">
        <v>111</v>
      </c>
      <c r="H6" s="2" t="s">
        <v>112</v>
      </c>
      <c r="I6" s="2" t="s">
        <v>113</v>
      </c>
      <c r="J6" s="2" t="s">
        <v>68</v>
      </c>
      <c r="K6" s="2" t="s">
        <v>114</v>
      </c>
      <c r="M6" s="2" t="s">
        <v>115</v>
      </c>
      <c r="N6" s="2" t="s">
        <v>116</v>
      </c>
      <c r="P6" s="2" t="s">
        <v>117</v>
      </c>
      <c r="Q6" s="2" t="s">
        <v>118</v>
      </c>
      <c r="T6" s="2" t="s">
        <v>119</v>
      </c>
      <c r="V6" s="1" t="s">
        <v>120</v>
      </c>
      <c r="W6" s="2" t="s">
        <v>121</v>
      </c>
      <c r="Y6" s="2">
        <v>10002229</v>
      </c>
      <c r="Z6" s="2" t="s">
        <v>122</v>
      </c>
    </row>
    <row r="7" spans="1:26" ht="60">
      <c r="B7" s="2" t="s">
        <v>123</v>
      </c>
      <c r="C7" s="2" t="s">
        <v>124</v>
      </c>
      <c r="D7" s="2" t="s">
        <v>125</v>
      </c>
      <c r="H7" s="2" t="s">
        <v>126</v>
      </c>
      <c r="I7" s="2" t="s">
        <v>127</v>
      </c>
      <c r="J7" s="2" t="s">
        <v>128</v>
      </c>
      <c r="K7" s="2" t="s">
        <v>129</v>
      </c>
      <c r="N7" s="2" t="s">
        <v>103</v>
      </c>
      <c r="P7" s="2" t="s">
        <v>130</v>
      </c>
      <c r="Q7" s="2" t="s">
        <v>131</v>
      </c>
      <c r="T7" s="2" t="s">
        <v>132</v>
      </c>
      <c r="V7" s="1" t="s">
        <v>133</v>
      </c>
      <c r="W7" s="2" t="s">
        <v>134</v>
      </c>
      <c r="Y7" s="2">
        <v>10005197</v>
      </c>
      <c r="Z7" s="2" t="s">
        <v>135</v>
      </c>
    </row>
    <row r="8" spans="1:26" ht="30">
      <c r="B8" s="2" t="s">
        <v>136</v>
      </c>
      <c r="C8" s="2" t="s">
        <v>137</v>
      </c>
      <c r="D8" s="2" t="s">
        <v>138</v>
      </c>
      <c r="H8" s="2" t="s">
        <v>139</v>
      </c>
      <c r="I8" s="2" t="s">
        <v>140</v>
      </c>
      <c r="J8" s="2" t="s">
        <v>134</v>
      </c>
      <c r="K8" s="2" t="s">
        <v>141</v>
      </c>
      <c r="N8" s="2" t="s">
        <v>62</v>
      </c>
      <c r="P8" s="2" t="s">
        <v>142</v>
      </c>
      <c r="T8" s="2" t="s">
        <v>143</v>
      </c>
      <c r="V8" s="1" t="s">
        <v>115</v>
      </c>
      <c r="W8" s="2" t="s">
        <v>144</v>
      </c>
      <c r="Z8" s="2" t="s">
        <v>145</v>
      </c>
    </row>
    <row r="9" spans="1:26" ht="45">
      <c r="B9" s="2" t="s">
        <v>146</v>
      </c>
      <c r="D9" s="2" t="s">
        <v>68</v>
      </c>
      <c r="H9" s="2" t="s">
        <v>147</v>
      </c>
      <c r="I9" s="2" t="s">
        <v>148</v>
      </c>
      <c r="J9" s="2" t="s">
        <v>144</v>
      </c>
      <c r="K9" s="2" t="s">
        <v>149</v>
      </c>
      <c r="P9" s="2" t="s">
        <v>150</v>
      </c>
      <c r="T9" s="2" t="s">
        <v>151</v>
      </c>
      <c r="V9" s="1" t="s">
        <v>152</v>
      </c>
      <c r="W9" s="2" t="s">
        <v>153</v>
      </c>
      <c r="Z9" s="2" t="s">
        <v>154</v>
      </c>
    </row>
    <row r="10" spans="1:26" ht="30">
      <c r="B10" s="2" t="s">
        <v>155</v>
      </c>
      <c r="D10" s="2" t="s">
        <v>91</v>
      </c>
      <c r="H10" s="2" t="s">
        <v>156</v>
      </c>
      <c r="I10" s="2" t="s">
        <v>157</v>
      </c>
      <c r="J10" s="2" t="s">
        <v>158</v>
      </c>
      <c r="K10" s="2" t="s">
        <v>159</v>
      </c>
      <c r="P10" s="2" t="s">
        <v>160</v>
      </c>
      <c r="T10" s="2" t="s">
        <v>161</v>
      </c>
      <c r="V10" s="1" t="s">
        <v>162</v>
      </c>
      <c r="W10" s="2" t="s">
        <v>163</v>
      </c>
      <c r="Z10" s="2" t="s">
        <v>164</v>
      </c>
    </row>
    <row r="11" spans="1:26" ht="30">
      <c r="B11" s="2" t="s">
        <v>165</v>
      </c>
      <c r="D11" s="2" t="s">
        <v>166</v>
      </c>
      <c r="H11" s="2" t="s">
        <v>167</v>
      </c>
      <c r="J11" s="2" t="s">
        <v>168</v>
      </c>
      <c r="P11" s="2" t="s">
        <v>169</v>
      </c>
      <c r="T11" s="2" t="s">
        <v>170</v>
      </c>
      <c r="V11" s="1" t="s">
        <v>171</v>
      </c>
      <c r="W11" s="2" t="s">
        <v>172</v>
      </c>
      <c r="Z11" s="2" t="s">
        <v>173</v>
      </c>
    </row>
    <row r="12" spans="1:26" ht="30">
      <c r="B12" s="2" t="s">
        <v>174</v>
      </c>
      <c r="D12" s="2" t="s">
        <v>175</v>
      </c>
      <c r="H12" s="2" t="s">
        <v>176</v>
      </c>
      <c r="J12" s="2" t="s">
        <v>177</v>
      </c>
      <c r="P12" s="2" t="s">
        <v>178</v>
      </c>
      <c r="T12" s="2" t="s">
        <v>179</v>
      </c>
      <c r="W12" s="2" t="s">
        <v>180</v>
      </c>
      <c r="Z12" s="2" t="s">
        <v>181</v>
      </c>
    </row>
    <row r="13" spans="1:26" ht="30">
      <c r="B13" s="2" t="s">
        <v>182</v>
      </c>
      <c r="D13" s="2" t="s">
        <v>183</v>
      </c>
      <c r="H13" s="2" t="s">
        <v>184</v>
      </c>
      <c r="J13" s="2" t="s">
        <v>185</v>
      </c>
      <c r="P13" s="2" t="s">
        <v>186</v>
      </c>
      <c r="T13" s="2" t="s">
        <v>187</v>
      </c>
      <c r="W13" s="2" t="s">
        <v>188</v>
      </c>
      <c r="Z13" s="2" t="s">
        <v>189</v>
      </c>
    </row>
    <row r="14" spans="1:26" ht="30">
      <c r="B14" s="2" t="s">
        <v>190</v>
      </c>
      <c r="D14" s="2" t="s">
        <v>191</v>
      </c>
      <c r="H14" s="2" t="s">
        <v>192</v>
      </c>
      <c r="J14" s="2" t="s">
        <v>193</v>
      </c>
      <c r="P14" s="2" t="s">
        <v>194</v>
      </c>
      <c r="T14" s="2" t="s">
        <v>195</v>
      </c>
      <c r="W14" s="2" t="s">
        <v>196</v>
      </c>
    </row>
    <row r="15" spans="1:26">
      <c r="B15" s="2" t="s">
        <v>197</v>
      </c>
      <c r="D15" s="2" t="s">
        <v>198</v>
      </c>
      <c r="H15" s="2" t="s">
        <v>199</v>
      </c>
      <c r="J15" s="2" t="s">
        <v>200</v>
      </c>
      <c r="P15" s="2" t="s">
        <v>201</v>
      </c>
      <c r="T15" s="2" t="s">
        <v>202</v>
      </c>
      <c r="W15" s="2" t="s">
        <v>203</v>
      </c>
    </row>
    <row r="16" spans="1:26">
      <c r="B16" s="2" t="s">
        <v>204</v>
      </c>
      <c r="D16" s="2" t="s">
        <v>205</v>
      </c>
      <c r="H16" s="2" t="s">
        <v>206</v>
      </c>
      <c r="J16" s="2" t="s">
        <v>203</v>
      </c>
      <c r="T16" s="2" t="s">
        <v>207</v>
      </c>
      <c r="W16" s="2" t="s">
        <v>208</v>
      </c>
    </row>
    <row r="17" spans="2:20" ht="30">
      <c r="B17" s="2" t="s">
        <v>209</v>
      </c>
      <c r="D17" s="2" t="s">
        <v>210</v>
      </c>
      <c r="H17" s="2" t="s">
        <v>211</v>
      </c>
      <c r="J17" s="2" t="s">
        <v>212</v>
      </c>
      <c r="T17" s="2" t="s">
        <v>213</v>
      </c>
    </row>
    <row r="18" spans="2:20" ht="30">
      <c r="B18" s="2" t="s">
        <v>214</v>
      </c>
      <c r="D18" s="2" t="s">
        <v>215</v>
      </c>
      <c r="H18" s="2" t="s">
        <v>216</v>
      </c>
    </row>
    <row r="19" spans="2:20" ht="30">
      <c r="B19" s="2" t="s">
        <v>217</v>
      </c>
      <c r="D19" s="2" t="s">
        <v>218</v>
      </c>
      <c r="H19" s="2" t="s">
        <v>219</v>
      </c>
    </row>
    <row r="20" spans="2:20" ht="30">
      <c r="B20" s="2" t="s">
        <v>220</v>
      </c>
      <c r="D20" s="2" t="s">
        <v>221</v>
      </c>
      <c r="H20" s="2" t="s">
        <v>222</v>
      </c>
    </row>
    <row r="21" spans="2:20" ht="30">
      <c r="B21" s="2" t="s">
        <v>223</v>
      </c>
      <c r="D21" s="2" t="s">
        <v>224</v>
      </c>
      <c r="H21" s="2" t="s">
        <v>225</v>
      </c>
    </row>
    <row r="22" spans="2:20">
      <c r="B22" s="2" t="s">
        <v>226</v>
      </c>
      <c r="D22" s="2" t="s">
        <v>227</v>
      </c>
      <c r="H22" s="2" t="s">
        <v>228</v>
      </c>
    </row>
    <row r="23" spans="2:20">
      <c r="B23" s="2" t="s">
        <v>229</v>
      </c>
      <c r="D23" s="2" t="s">
        <v>230</v>
      </c>
      <c r="H23" s="2" t="s">
        <v>231</v>
      </c>
    </row>
    <row r="24" spans="2:20">
      <c r="B24" s="2" t="s">
        <v>232</v>
      </c>
      <c r="D24" s="2" t="s">
        <v>233</v>
      </c>
      <c r="H24" s="2" t="s">
        <v>234</v>
      </c>
    </row>
    <row r="25" spans="2:20">
      <c r="B25" s="2" t="s">
        <v>235</v>
      </c>
      <c r="D25" s="2" t="s">
        <v>236</v>
      </c>
      <c r="H25" s="2" t="s">
        <v>237</v>
      </c>
    </row>
    <row r="26" spans="2:20">
      <c r="B26" s="2" t="s">
        <v>238</v>
      </c>
      <c r="D26" s="2" t="s">
        <v>239</v>
      </c>
      <c r="H26" s="2" t="s">
        <v>240</v>
      </c>
    </row>
    <row r="27" spans="2:20" ht="30">
      <c r="B27" s="2" t="s">
        <v>241</v>
      </c>
      <c r="D27" s="2" t="s">
        <v>242</v>
      </c>
      <c r="H27" s="2" t="s">
        <v>243</v>
      </c>
    </row>
    <row r="28" spans="2:20">
      <c r="D28" s="2" t="s">
        <v>244</v>
      </c>
      <c r="H28" s="2" t="s">
        <v>245</v>
      </c>
    </row>
    <row r="29" spans="2:20">
      <c r="D29" s="2" t="s">
        <v>246</v>
      </c>
      <c r="H29" s="2" t="s">
        <v>247</v>
      </c>
    </row>
    <row r="30" spans="2:20" ht="30">
      <c r="D30" s="2" t="s">
        <v>248</v>
      </c>
      <c r="H30" s="2" t="s">
        <v>249</v>
      </c>
    </row>
    <row r="31" spans="2:20">
      <c r="D31" s="2" t="s">
        <v>66</v>
      </c>
      <c r="H31" s="2" t="s">
        <v>250</v>
      </c>
    </row>
    <row r="32" spans="2:20">
      <c r="D32" s="2" t="s">
        <v>251</v>
      </c>
      <c r="H32" s="2" t="s">
        <v>252</v>
      </c>
    </row>
    <row r="33" spans="4:8">
      <c r="D33" s="2" t="s">
        <v>253</v>
      </c>
      <c r="H33" s="2" t="s">
        <v>254</v>
      </c>
    </row>
    <row r="34" spans="4:8">
      <c r="D34" s="2" t="s">
        <v>208</v>
      </c>
      <c r="H34" s="2" t="s">
        <v>255</v>
      </c>
    </row>
    <row r="35" spans="4:8">
      <c r="H35" s="2" t="s">
        <v>256</v>
      </c>
    </row>
    <row r="36" spans="4:8">
      <c r="H36" s="2" t="s">
        <v>257</v>
      </c>
    </row>
    <row r="37" spans="4:8" ht="30">
      <c r="H37" s="2" t="s">
        <v>258</v>
      </c>
    </row>
    <row r="38" spans="4:8">
      <c r="H38" s="2" t="s">
        <v>259</v>
      </c>
    </row>
    <row r="39" spans="4:8">
      <c r="H39" s="2" t="s">
        <v>260</v>
      </c>
    </row>
    <row r="40" spans="4:8">
      <c r="H40" s="2" t="s">
        <v>261</v>
      </c>
    </row>
    <row r="41" spans="4:8" ht="30">
      <c r="H41" s="2" t="s">
        <v>262</v>
      </c>
    </row>
    <row r="42" spans="4:8">
      <c r="H42" s="2" t="s">
        <v>263</v>
      </c>
    </row>
    <row r="120" spans="21:22">
      <c r="U120" s="1"/>
      <c r="V120" s="2"/>
    </row>
  </sheetData>
  <sortState ref="N2:N8">
    <sortCondition ref="N2:N8"/>
  </sortState>
  <phoneticPr fontId="57" type="noConversion"/>
  <pageMargins left="0" right="0" top="0" bottom="0" header="0" footer="0"/>
  <pageSetup paperSize="17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A6"/>
  <sheetViews>
    <sheetView tabSelected="1" topLeftCell="V1" zoomScale="99" zoomScaleNormal="99" workbookViewId="0">
      <selection activeCell="AK12" sqref="AK12"/>
    </sheetView>
  </sheetViews>
  <sheetFormatPr defaultColWidth="9.140625" defaultRowHeight="15"/>
  <cols>
    <col min="1" max="1" width="10.140625" style="168" customWidth="1"/>
    <col min="2" max="2" width="7.140625" style="163" customWidth="1"/>
    <col min="3" max="3" width="8.42578125" style="163" customWidth="1"/>
    <col min="4" max="4" width="17.5703125" style="163" customWidth="1"/>
    <col min="5" max="5" width="17" style="163" customWidth="1"/>
    <col min="6" max="6" width="15.5703125" style="163" customWidth="1"/>
    <col min="7" max="7" width="11.42578125" style="163" customWidth="1"/>
    <col min="8" max="8" width="27.28515625" style="163" customWidth="1"/>
    <col min="9" max="9" width="26.28515625" style="163" customWidth="1"/>
    <col min="10" max="10" width="42" style="163" customWidth="1"/>
    <col min="11" max="11" width="19.7109375" style="163" customWidth="1"/>
    <col min="12" max="12" width="15.85546875" style="163" customWidth="1"/>
    <col min="13" max="13" width="10.140625" style="163" customWidth="1"/>
    <col min="14" max="15" width="8.85546875" style="163" customWidth="1"/>
    <col min="16" max="16" width="8.5703125" style="164" customWidth="1"/>
    <col min="17" max="17" width="9.42578125" style="163" customWidth="1"/>
    <col min="18" max="18" width="8.140625" style="167" customWidth="1"/>
    <col min="19" max="19" width="8.7109375" style="167" customWidth="1"/>
    <col min="20" max="20" width="7.140625" style="167" customWidth="1"/>
    <col min="21" max="21" width="9" style="167" customWidth="1"/>
    <col min="22" max="22" width="6.28515625" style="166" customWidth="1"/>
    <col min="23" max="24" width="10" style="167" customWidth="1"/>
    <col min="25" max="25" width="9.85546875" style="166" customWidth="1"/>
    <col min="26" max="26" width="7.85546875" style="163" customWidth="1"/>
    <col min="27" max="27" width="8.85546875" style="164" customWidth="1"/>
    <col min="28" max="28" width="11.85546875" style="163" customWidth="1"/>
    <col min="29" max="29" width="8.42578125" style="165" customWidth="1"/>
    <col min="30" max="30" width="9" style="164" customWidth="1"/>
    <col min="31" max="31" width="8.42578125" style="164" customWidth="1"/>
    <col min="32" max="32" width="7.85546875" style="165" customWidth="1"/>
    <col min="33" max="33" width="5.85546875" style="164" customWidth="1"/>
    <col min="34" max="34" width="11.5703125" style="165" customWidth="1"/>
    <col min="35" max="37" width="10.85546875" style="164" customWidth="1"/>
    <col min="38" max="38" width="11.5703125" style="165" customWidth="1"/>
    <col min="39" max="39" width="10.85546875" style="164" customWidth="1"/>
    <col min="40" max="40" width="7.85546875" style="164" customWidth="1"/>
    <col min="41" max="41" width="8.140625" style="165" customWidth="1"/>
    <col min="42" max="42" width="9.28515625" style="164" customWidth="1"/>
    <col min="43" max="43" width="7.85546875" style="164" customWidth="1"/>
    <col min="44" max="44" width="9.5703125" style="164" customWidth="1"/>
    <col min="45" max="45" width="7.7109375" style="164" customWidth="1"/>
    <col min="46" max="47" width="12.140625" style="164" customWidth="1"/>
    <col min="48" max="48" width="9.140625" style="163" customWidth="1"/>
    <col min="49" max="50" width="12.7109375" style="163" customWidth="1"/>
    <col min="51" max="51" width="9.140625" style="163"/>
    <col min="52" max="52" width="11.5703125" style="164" customWidth="1"/>
    <col min="53" max="53" width="10.140625" style="164" customWidth="1"/>
    <col min="54" max="16384" width="9.140625" style="163"/>
  </cols>
  <sheetData>
    <row r="1" spans="1:53" ht="68.099999999999994" customHeight="1">
      <c r="A1" s="194" t="s">
        <v>444</v>
      </c>
      <c r="B1" s="194" t="s">
        <v>443</v>
      </c>
      <c r="C1" s="210" t="s">
        <v>369</v>
      </c>
      <c r="D1" s="213" t="s">
        <v>313</v>
      </c>
      <c r="E1" s="213" t="s">
        <v>394</v>
      </c>
      <c r="F1" s="212" t="s">
        <v>442</v>
      </c>
      <c r="G1" s="210" t="s">
        <v>89</v>
      </c>
      <c r="H1" s="211" t="s">
        <v>283</v>
      </c>
      <c r="I1" s="209" t="s">
        <v>441</v>
      </c>
      <c r="J1" s="211" t="s">
        <v>440</v>
      </c>
      <c r="K1" s="211" t="s">
        <v>439</v>
      </c>
      <c r="L1" s="211" t="s">
        <v>438</v>
      </c>
      <c r="M1" s="210" t="s">
        <v>437</v>
      </c>
      <c r="N1" s="210" t="s">
        <v>436</v>
      </c>
      <c r="O1" s="209" t="s">
        <v>435</v>
      </c>
      <c r="P1" s="208" t="s">
        <v>434</v>
      </c>
      <c r="Q1" s="207" t="s">
        <v>433</v>
      </c>
      <c r="R1" s="206" t="s">
        <v>432</v>
      </c>
      <c r="S1" s="206" t="s">
        <v>431</v>
      </c>
      <c r="T1" s="206" t="s">
        <v>430</v>
      </c>
      <c r="U1" s="206" t="s">
        <v>429</v>
      </c>
      <c r="V1" s="205" t="s">
        <v>428</v>
      </c>
      <c r="W1" s="204" t="s">
        <v>427</v>
      </c>
      <c r="X1" s="203" t="s">
        <v>426</v>
      </c>
      <c r="Y1" s="202" t="s">
        <v>425</v>
      </c>
      <c r="Z1" s="194" t="s">
        <v>424</v>
      </c>
      <c r="AA1" s="193" t="s">
        <v>423</v>
      </c>
      <c r="AB1" s="194" t="s">
        <v>422</v>
      </c>
      <c r="AC1" s="199" t="s">
        <v>421</v>
      </c>
      <c r="AD1" s="201" t="s">
        <v>420</v>
      </c>
      <c r="AE1" s="193" t="s">
        <v>290</v>
      </c>
      <c r="AF1" s="199" t="s">
        <v>419</v>
      </c>
      <c r="AG1" s="193" t="s">
        <v>418</v>
      </c>
      <c r="AH1" s="199" t="s">
        <v>417</v>
      </c>
      <c r="AI1" s="193" t="s">
        <v>416</v>
      </c>
      <c r="AJ1" s="200" t="s">
        <v>415</v>
      </c>
      <c r="AK1" s="193" t="s">
        <v>414</v>
      </c>
      <c r="AL1" s="199" t="s">
        <v>413</v>
      </c>
      <c r="AM1" s="193" t="s">
        <v>412</v>
      </c>
      <c r="AN1" s="200" t="s">
        <v>411</v>
      </c>
      <c r="AO1" s="199" t="s">
        <v>410</v>
      </c>
      <c r="AP1" s="193" t="s">
        <v>409</v>
      </c>
      <c r="AQ1" s="193" t="s">
        <v>408</v>
      </c>
      <c r="AR1" s="198" t="s">
        <v>407</v>
      </c>
      <c r="AS1" s="195" t="s">
        <v>350</v>
      </c>
      <c r="AT1" s="197" t="s">
        <v>406</v>
      </c>
      <c r="AU1" s="195" t="s">
        <v>405</v>
      </c>
      <c r="AV1" s="196" t="s">
        <v>404</v>
      </c>
      <c r="AW1" s="195" t="s">
        <v>403</v>
      </c>
      <c r="AX1" s="195" t="s">
        <v>402</v>
      </c>
      <c r="AY1" s="194" t="s">
        <v>401</v>
      </c>
      <c r="AZ1" s="193" t="s">
        <v>400</v>
      </c>
      <c r="BA1" s="193" t="s">
        <v>399</v>
      </c>
    </row>
    <row r="2" spans="1:53" s="171" customFormat="1" ht="30" customHeight="1">
      <c r="A2" s="192">
        <v>1</v>
      </c>
      <c r="B2" s="186"/>
      <c r="C2" s="186"/>
      <c r="D2" s="186" t="s">
        <v>395</v>
      </c>
      <c r="E2" s="186"/>
      <c r="F2" s="186" t="s">
        <v>398</v>
      </c>
      <c r="G2" s="191" t="s">
        <v>445</v>
      </c>
      <c r="H2" s="191" t="s">
        <v>446</v>
      </c>
      <c r="I2" s="191" t="s">
        <v>448</v>
      </c>
      <c r="J2" s="190" t="s">
        <v>447</v>
      </c>
      <c r="K2" s="189" t="s">
        <v>449</v>
      </c>
      <c r="L2" s="162" t="s">
        <v>390</v>
      </c>
      <c r="M2" s="188"/>
      <c r="N2" s="188"/>
      <c r="O2" s="186" t="s">
        <v>397</v>
      </c>
      <c r="P2" s="187">
        <v>10.95</v>
      </c>
      <c r="Q2" s="186" t="s">
        <v>396</v>
      </c>
      <c r="R2" s="186">
        <v>35</v>
      </c>
      <c r="S2" s="186">
        <v>53</v>
      </c>
      <c r="T2" s="186">
        <v>30</v>
      </c>
      <c r="U2" s="173"/>
      <c r="V2" s="173">
        <v>4</v>
      </c>
      <c r="W2" s="185">
        <f t="shared" ref="W2:W6" si="0">IF(R2="","",R2*S2*T2/1000000)</f>
        <v>5.5649999999999998E-2</v>
      </c>
      <c r="X2" s="184">
        <v>56</v>
      </c>
      <c r="Y2" s="183">
        <f t="shared" ref="Y2:Y6" si="1">IF(V2="","",X2/W2*V2)</f>
        <v>4025.1572327044028</v>
      </c>
      <c r="Z2" s="182">
        <v>3200</v>
      </c>
      <c r="AA2" s="172">
        <f t="shared" ref="AA2:AA6" si="2">IF(ISERROR(Z2/Y2),"",Z2/Y2)</f>
        <v>0.79499999999999993</v>
      </c>
      <c r="AB2" s="181" t="s">
        <v>320</v>
      </c>
      <c r="AC2" s="180">
        <v>0.191</v>
      </c>
      <c r="AD2" s="172">
        <f>IF(ISERROR(P2*AC2),"",P2*AC2)</f>
        <v>2.09145</v>
      </c>
      <c r="AE2" s="172">
        <f t="shared" ref="AE2:AE6" si="3">IF(ISERROR(P2+AA2+AD2),"",P2+AA2+AD2)</f>
        <v>13.836449999999999</v>
      </c>
      <c r="AF2" s="177">
        <v>0.05</v>
      </c>
      <c r="AG2" s="172">
        <f>IF(ISERROR(AT2*AF2),"",AT2*AF2)</f>
        <v>1.4042714464062778</v>
      </c>
      <c r="AH2" s="177">
        <v>0.1</v>
      </c>
      <c r="AI2" s="172">
        <f>IF(ISERROR(AT2*AH2),"",AT2*AH2)</f>
        <v>2.8085428928125555</v>
      </c>
      <c r="AJ2" s="175">
        <v>2.5</v>
      </c>
      <c r="AK2" s="179">
        <f>IF((AU2-AT2)&lt;AJ2,AJ2-(AU2-AT2),0)</f>
        <v>1.0957285535937196</v>
      </c>
      <c r="AL2" s="177">
        <v>0.1</v>
      </c>
      <c r="AM2" s="172">
        <f>IF(ISERROR(AT2*AL2),"",AT2*AL2)</f>
        <v>2.8085428928125555</v>
      </c>
      <c r="AN2" s="178"/>
      <c r="AO2" s="177">
        <v>0.1</v>
      </c>
      <c r="AP2" s="172">
        <f>IF(ISERROR(AT2*AO2),"",AT2*AO2)</f>
        <v>2.8085428928125555</v>
      </c>
      <c r="AQ2" s="172">
        <f>IF(ISERROR(AG2+AI2+AK2+AM2+AP2),"",AG2+AI2+AK2+AM2+AP2)</f>
        <v>10.925628678437663</v>
      </c>
      <c r="AR2" s="172">
        <f>IF(ISERROR(AE2+AQ2),"",AE2+AQ2)</f>
        <v>24.762078678437661</v>
      </c>
      <c r="AS2" s="174">
        <f>IF(ISERROR((AT2-AR2)/AT2),"",(AT2-AR2)/AT2)</f>
        <v>0.11833005143673617</v>
      </c>
      <c r="AT2" s="175">
        <v>28.085428928125555</v>
      </c>
      <c r="AU2" s="176">
        <f>IF(ISERROR(AT2*1.05),"",AT2*1.05)</f>
        <v>29.489700374531836</v>
      </c>
      <c r="AV2" s="175">
        <v>62.99</v>
      </c>
      <c r="AW2" s="174">
        <f>IF(ISERROR((AV2-AT2)/AV2),"",(AV2-AT2)/AV2)</f>
        <v>0.55412876761191365</v>
      </c>
      <c r="AX2" s="174">
        <f>IF(ISERROR((AV2-AU2*1.07)/AV2),"",(AV2-AU2*1.07)/AV2)</f>
        <v>0.49906367041198496</v>
      </c>
      <c r="AY2" s="173"/>
      <c r="AZ2" s="172">
        <f>IF(ISERROR(AR2*AY2),"",AR2*AY2)</f>
        <v>0</v>
      </c>
      <c r="BA2" s="172">
        <f>IF(ISERROR(AT2*AY2),"",AT2*AY2)</f>
        <v>0</v>
      </c>
    </row>
    <row r="3" spans="1:53" s="171" customFormat="1" ht="30" customHeight="1">
      <c r="A3" s="192">
        <v>2</v>
      </c>
      <c r="B3" s="186"/>
      <c r="C3" s="186"/>
      <c r="D3" s="186" t="s">
        <v>395</v>
      </c>
      <c r="E3" s="186"/>
      <c r="F3" s="186" t="s">
        <v>398</v>
      </c>
      <c r="G3" s="191" t="s">
        <v>445</v>
      </c>
      <c r="H3" s="191" t="s">
        <v>446</v>
      </c>
      <c r="I3" s="191" t="s">
        <v>448</v>
      </c>
      <c r="J3" s="190" t="s">
        <v>447</v>
      </c>
      <c r="K3" s="189" t="s">
        <v>449</v>
      </c>
      <c r="L3" s="162" t="s">
        <v>391</v>
      </c>
      <c r="M3" s="188"/>
      <c r="N3" s="188"/>
      <c r="O3" s="186" t="s">
        <v>397</v>
      </c>
      <c r="P3" s="187">
        <v>10.95</v>
      </c>
      <c r="Q3" s="186" t="s">
        <v>396</v>
      </c>
      <c r="R3" s="186">
        <v>35</v>
      </c>
      <c r="S3" s="186">
        <v>53</v>
      </c>
      <c r="T3" s="186">
        <v>30</v>
      </c>
      <c r="U3" s="184"/>
      <c r="V3" s="173">
        <v>4</v>
      </c>
      <c r="W3" s="185">
        <f t="shared" si="0"/>
        <v>5.5649999999999998E-2</v>
      </c>
      <c r="X3" s="184">
        <v>56</v>
      </c>
      <c r="Y3" s="183">
        <f t="shared" si="1"/>
        <v>4025.1572327044028</v>
      </c>
      <c r="Z3" s="182">
        <v>3200</v>
      </c>
      <c r="AA3" s="172">
        <f t="shared" si="2"/>
        <v>0.79499999999999993</v>
      </c>
      <c r="AB3" s="181" t="s">
        <v>320</v>
      </c>
      <c r="AC3" s="180">
        <v>0.191</v>
      </c>
      <c r="AD3" s="172">
        <f>IF(ISERROR(P3*AC3),"",P3*AC3)</f>
        <v>2.09145</v>
      </c>
      <c r="AE3" s="172">
        <f t="shared" si="3"/>
        <v>13.836449999999999</v>
      </c>
      <c r="AF3" s="177">
        <v>0.05</v>
      </c>
      <c r="AG3" s="172">
        <f>IF(ISERROR(AT3*AF3),"",AT3*AF3)</f>
        <v>1.4042714464062778</v>
      </c>
      <c r="AH3" s="177">
        <v>0.1</v>
      </c>
      <c r="AI3" s="172">
        <f>IF(ISERROR(AT3*AH3),"",AT3*AH3)</f>
        <v>2.8085428928125555</v>
      </c>
      <c r="AJ3" s="175">
        <v>2.5</v>
      </c>
      <c r="AK3" s="179">
        <f>IF((AU3-AT3)&lt;AJ3,AJ3-(AU3-AT3),0)</f>
        <v>1.0957285535937196</v>
      </c>
      <c r="AL3" s="177">
        <v>0.1</v>
      </c>
      <c r="AM3" s="172">
        <f>IF(ISERROR(AT3*AL3),"",AT3*AL3)</f>
        <v>2.8085428928125555</v>
      </c>
      <c r="AN3" s="178"/>
      <c r="AO3" s="177">
        <v>0.1</v>
      </c>
      <c r="AP3" s="172">
        <f>IF(ISERROR(AT3*AO3),"",AT3*AO3)</f>
        <v>2.8085428928125555</v>
      </c>
      <c r="AQ3" s="172">
        <f>IF(ISERROR(AG3+AI3+AK3+AM3+AP3),"",AG3+AI3+AK3+AM3+AP3)</f>
        <v>10.925628678437663</v>
      </c>
      <c r="AR3" s="172">
        <f>IF(ISERROR(AE3+AQ3),"",AE3+AQ3)</f>
        <v>24.762078678437661</v>
      </c>
      <c r="AS3" s="174">
        <f>IF(ISERROR((AT3-AR3)/AT3),"",(AT3-AR3)/AT3)</f>
        <v>0.11833005143673617</v>
      </c>
      <c r="AT3" s="175">
        <v>28.085428928125555</v>
      </c>
      <c r="AU3" s="176">
        <f>IF(ISERROR(AT3*1.05),"",AT3*1.05)</f>
        <v>29.489700374531836</v>
      </c>
      <c r="AV3" s="175">
        <v>62.99</v>
      </c>
      <c r="AW3" s="174">
        <f>IF(ISERROR((AV3-AT3)/AV3),"",(AV3-AT3)/AV3)</f>
        <v>0.55412876761191365</v>
      </c>
      <c r="AX3" s="174">
        <f>IF(ISERROR((AV3-AU3*1.07)/AV3),"",(AV3-AU3*1.07)/AV3)</f>
        <v>0.49906367041198496</v>
      </c>
      <c r="AY3" s="173"/>
      <c r="AZ3" s="172">
        <f>IF(ISERROR(AR3*AY3),"",AR3*AY3)</f>
        <v>0</v>
      </c>
      <c r="BA3" s="172">
        <f>IF(ISERROR(AT3*AY3),"",AT3*AY3)</f>
        <v>0</v>
      </c>
    </row>
    <row r="4" spans="1:53" s="171" customFormat="1" ht="30" customHeight="1">
      <c r="A4" s="192">
        <v>3</v>
      </c>
      <c r="B4" s="186"/>
      <c r="C4" s="186"/>
      <c r="D4" s="186" t="s">
        <v>395</v>
      </c>
      <c r="E4" s="186"/>
      <c r="F4" s="186" t="s">
        <v>398</v>
      </c>
      <c r="G4" s="191" t="s">
        <v>445</v>
      </c>
      <c r="H4" s="191" t="s">
        <v>446</v>
      </c>
      <c r="I4" s="191" t="s">
        <v>448</v>
      </c>
      <c r="J4" s="190" t="s">
        <v>447</v>
      </c>
      <c r="K4" s="189" t="s">
        <v>449</v>
      </c>
      <c r="L4" s="162" t="s">
        <v>389</v>
      </c>
      <c r="M4" s="188"/>
      <c r="N4" s="188"/>
      <c r="O4" s="186" t="s">
        <v>397</v>
      </c>
      <c r="P4" s="187">
        <v>10.95</v>
      </c>
      <c r="Q4" s="186" t="s">
        <v>396</v>
      </c>
      <c r="R4" s="186">
        <v>35</v>
      </c>
      <c r="S4" s="186">
        <v>53</v>
      </c>
      <c r="T4" s="186">
        <v>30</v>
      </c>
      <c r="U4" s="184"/>
      <c r="V4" s="173">
        <v>4</v>
      </c>
      <c r="W4" s="185">
        <f t="shared" si="0"/>
        <v>5.5649999999999998E-2</v>
      </c>
      <c r="X4" s="184">
        <v>56</v>
      </c>
      <c r="Y4" s="183">
        <f t="shared" si="1"/>
        <v>4025.1572327044028</v>
      </c>
      <c r="Z4" s="182">
        <v>3200</v>
      </c>
      <c r="AA4" s="172">
        <f t="shared" si="2"/>
        <v>0.79499999999999993</v>
      </c>
      <c r="AB4" s="181" t="s">
        <v>320</v>
      </c>
      <c r="AC4" s="180">
        <v>0.191</v>
      </c>
      <c r="AD4" s="172">
        <f>IF(ISERROR(P4*AC4),"",P4*AC4)</f>
        <v>2.09145</v>
      </c>
      <c r="AE4" s="172">
        <f t="shared" si="3"/>
        <v>13.836449999999999</v>
      </c>
      <c r="AF4" s="177">
        <v>0.05</v>
      </c>
      <c r="AG4" s="172">
        <f>IF(ISERROR(AT4*AF4),"",AT4*AF4)</f>
        <v>1.4042714464062778</v>
      </c>
      <c r="AH4" s="177">
        <v>0.1</v>
      </c>
      <c r="AI4" s="172">
        <f>IF(ISERROR(AT4*AH4),"",AT4*AH4)</f>
        <v>2.8085428928125555</v>
      </c>
      <c r="AJ4" s="175">
        <v>2.5</v>
      </c>
      <c r="AK4" s="179">
        <f>IF((AU4-AT4)&lt;AJ4,AJ4-(AU4-AT4),0)</f>
        <v>1.0957285535937196</v>
      </c>
      <c r="AL4" s="177">
        <v>0.1</v>
      </c>
      <c r="AM4" s="172">
        <f>IF(ISERROR(AT4*AL4),"",AT4*AL4)</f>
        <v>2.8085428928125555</v>
      </c>
      <c r="AN4" s="178"/>
      <c r="AO4" s="177">
        <v>0.1</v>
      </c>
      <c r="AP4" s="172">
        <f>IF(ISERROR(AT4*AO4),"",AT4*AO4)</f>
        <v>2.8085428928125555</v>
      </c>
      <c r="AQ4" s="172">
        <f>IF(ISERROR(AG4+AI4+AK4+AM4+AP4),"",AG4+AI4+AK4+AM4+AP4)</f>
        <v>10.925628678437663</v>
      </c>
      <c r="AR4" s="172">
        <f>IF(ISERROR(AE4+AQ4),"",AE4+AQ4)</f>
        <v>24.762078678437661</v>
      </c>
      <c r="AS4" s="174">
        <f>IF(ISERROR((AT4-AR4)/AT4),"",(AT4-AR4)/AT4)</f>
        <v>0.11833005143673617</v>
      </c>
      <c r="AT4" s="175">
        <v>28.085428928125555</v>
      </c>
      <c r="AU4" s="176">
        <f>IF(ISERROR(AT4*1.05),"",AT4*1.05)</f>
        <v>29.489700374531836</v>
      </c>
      <c r="AV4" s="175">
        <v>62.99</v>
      </c>
      <c r="AW4" s="174">
        <f>IF(ISERROR((AV4-AT4)/AV4),"",(AV4-AT4)/AV4)</f>
        <v>0.55412876761191365</v>
      </c>
      <c r="AX4" s="174">
        <f>IF(ISERROR((AV4-AU4*1.07)/AV4),"",(AV4-AU4*1.07)/AV4)</f>
        <v>0.49906367041198496</v>
      </c>
      <c r="AY4" s="173"/>
      <c r="AZ4" s="172">
        <f>IF(ISERROR(AR4*AY4),"",AR4*AY4)</f>
        <v>0</v>
      </c>
      <c r="BA4" s="172">
        <f>IF(ISERROR(AT4*AY4),"",AT4*AY4)</f>
        <v>0</v>
      </c>
    </row>
    <row r="5" spans="1:53" s="171" customFormat="1" ht="30" customHeight="1">
      <c r="A5" s="192">
        <v>4</v>
      </c>
      <c r="B5" s="186"/>
      <c r="C5" s="186"/>
      <c r="D5" s="186" t="s">
        <v>395</v>
      </c>
      <c r="E5" s="186"/>
      <c r="F5" s="186" t="s">
        <v>398</v>
      </c>
      <c r="G5" s="191" t="s">
        <v>445</v>
      </c>
      <c r="H5" s="191" t="s">
        <v>446</v>
      </c>
      <c r="I5" s="191" t="s">
        <v>448</v>
      </c>
      <c r="J5" s="190" t="s">
        <v>447</v>
      </c>
      <c r="K5" s="189" t="s">
        <v>449</v>
      </c>
      <c r="L5" s="162" t="s">
        <v>392</v>
      </c>
      <c r="M5" s="188"/>
      <c r="N5" s="188"/>
      <c r="O5" s="186" t="s">
        <v>397</v>
      </c>
      <c r="P5" s="187">
        <v>10.95</v>
      </c>
      <c r="Q5" s="186" t="s">
        <v>396</v>
      </c>
      <c r="R5" s="186">
        <v>35</v>
      </c>
      <c r="S5" s="186">
        <v>53</v>
      </c>
      <c r="T5" s="186">
        <v>30</v>
      </c>
      <c r="U5" s="184"/>
      <c r="V5" s="173">
        <v>4</v>
      </c>
      <c r="W5" s="185">
        <f t="shared" si="0"/>
        <v>5.5649999999999998E-2</v>
      </c>
      <c r="X5" s="184">
        <v>56</v>
      </c>
      <c r="Y5" s="183">
        <f t="shared" si="1"/>
        <v>4025.1572327044028</v>
      </c>
      <c r="Z5" s="182">
        <v>3200</v>
      </c>
      <c r="AA5" s="172">
        <f t="shared" si="2"/>
        <v>0.79499999999999993</v>
      </c>
      <c r="AB5" s="181" t="s">
        <v>320</v>
      </c>
      <c r="AC5" s="180">
        <v>0.191</v>
      </c>
      <c r="AD5" s="172">
        <f>IF(ISERROR(P5*AC5),"",P5*AC5)</f>
        <v>2.09145</v>
      </c>
      <c r="AE5" s="172">
        <f t="shared" si="3"/>
        <v>13.836449999999999</v>
      </c>
      <c r="AF5" s="177">
        <v>0.05</v>
      </c>
      <c r="AG5" s="172">
        <f>IF(ISERROR(AT5*AF5),"",AT5*AF5)</f>
        <v>1.4042714464062778</v>
      </c>
      <c r="AH5" s="177">
        <v>0.1</v>
      </c>
      <c r="AI5" s="172">
        <f>IF(ISERROR(AT5*AH5),"",AT5*AH5)</f>
        <v>2.8085428928125555</v>
      </c>
      <c r="AJ5" s="175">
        <v>2.5</v>
      </c>
      <c r="AK5" s="179">
        <f>IF((AU5-AT5)&lt;AJ5,AJ5-(AU5-AT5),0)</f>
        <v>1.0957285535937196</v>
      </c>
      <c r="AL5" s="177">
        <v>0.1</v>
      </c>
      <c r="AM5" s="172">
        <f>IF(ISERROR(AT5*AL5),"",AT5*AL5)</f>
        <v>2.8085428928125555</v>
      </c>
      <c r="AN5" s="178"/>
      <c r="AO5" s="177">
        <v>0.1</v>
      </c>
      <c r="AP5" s="172">
        <f>IF(ISERROR(AT5*AO5),"",AT5*AO5)</f>
        <v>2.8085428928125555</v>
      </c>
      <c r="AQ5" s="172">
        <f>IF(ISERROR(AG5+AI5+AK5+AM5+AP5),"",AG5+AI5+AK5+AM5+AP5)</f>
        <v>10.925628678437663</v>
      </c>
      <c r="AR5" s="172">
        <f>IF(ISERROR(AE5+AQ5),"",AE5+AQ5)</f>
        <v>24.762078678437661</v>
      </c>
      <c r="AS5" s="174">
        <f>IF(ISERROR((AT5-AR5)/AT5),"",(AT5-AR5)/AT5)</f>
        <v>0.11833005143673617</v>
      </c>
      <c r="AT5" s="175">
        <v>28.085428928125555</v>
      </c>
      <c r="AU5" s="176">
        <f>IF(ISERROR(AT5*1.05),"",AT5*1.05)</f>
        <v>29.489700374531836</v>
      </c>
      <c r="AV5" s="175">
        <v>62.99</v>
      </c>
      <c r="AW5" s="174">
        <f>IF(ISERROR((AV5-AT5)/AV5),"",(AV5-AT5)/AV5)</f>
        <v>0.55412876761191365</v>
      </c>
      <c r="AX5" s="174">
        <f>IF(ISERROR((AV5-AU5*1.07)/AV5),"",(AV5-AU5*1.07)/AV5)</f>
        <v>0.49906367041198496</v>
      </c>
      <c r="AY5" s="173"/>
      <c r="AZ5" s="172">
        <f>IF(ISERROR(AR5*AY5),"",AR5*AY5)</f>
        <v>0</v>
      </c>
      <c r="BA5" s="172">
        <f>IF(ISERROR(AT5*AY5),"",AT5*AY5)</f>
        <v>0</v>
      </c>
    </row>
    <row r="6" spans="1:53" ht="30" customHeight="1">
      <c r="A6" s="170">
        <v>8</v>
      </c>
      <c r="B6" s="169"/>
      <c r="C6" s="169"/>
      <c r="D6" s="186" t="s">
        <v>395</v>
      </c>
      <c r="E6" s="186"/>
      <c r="F6" s="186" t="s">
        <v>398</v>
      </c>
      <c r="G6" s="191" t="s">
        <v>445</v>
      </c>
      <c r="H6" s="191" t="s">
        <v>446</v>
      </c>
      <c r="I6" s="191" t="s">
        <v>448</v>
      </c>
      <c r="J6" s="190" t="s">
        <v>447</v>
      </c>
      <c r="K6" s="189" t="s">
        <v>450</v>
      </c>
      <c r="L6" s="162" t="s">
        <v>393</v>
      </c>
      <c r="M6" s="188"/>
      <c r="N6" s="188"/>
      <c r="O6" s="186" t="s">
        <v>397</v>
      </c>
      <c r="P6" s="187">
        <v>10.95</v>
      </c>
      <c r="Q6" s="186" t="s">
        <v>396</v>
      </c>
      <c r="R6" s="186">
        <v>35</v>
      </c>
      <c r="S6" s="186">
        <v>53</v>
      </c>
      <c r="T6" s="186">
        <v>30</v>
      </c>
      <c r="U6" s="184"/>
      <c r="V6" s="173">
        <v>4</v>
      </c>
      <c r="W6" s="185">
        <f t="shared" si="0"/>
        <v>5.5649999999999998E-2</v>
      </c>
      <c r="X6" s="184">
        <v>56</v>
      </c>
      <c r="Y6" s="183">
        <f t="shared" si="1"/>
        <v>4025.1572327044028</v>
      </c>
      <c r="Z6" s="182">
        <v>3200</v>
      </c>
      <c r="AA6" s="172">
        <f t="shared" si="2"/>
        <v>0.79499999999999993</v>
      </c>
      <c r="AB6" s="181" t="s">
        <v>320</v>
      </c>
      <c r="AC6" s="180">
        <v>0.191</v>
      </c>
      <c r="AD6" s="172">
        <f>IF(ISERROR(P6*AC6),"",P6*AC6)</f>
        <v>2.09145</v>
      </c>
      <c r="AE6" s="172">
        <f t="shared" si="3"/>
        <v>13.836449999999999</v>
      </c>
      <c r="AF6" s="177">
        <v>0.05</v>
      </c>
      <c r="AG6" s="172">
        <f>IF(ISERROR(AT6*AF6),"",AT6*AF6)</f>
        <v>1.4042714464062778</v>
      </c>
      <c r="AH6" s="177">
        <v>0.1</v>
      </c>
      <c r="AI6" s="172">
        <f>IF(ISERROR(AT6*AH6),"",AT6*AH6)</f>
        <v>2.8085428928125555</v>
      </c>
      <c r="AJ6" s="175">
        <v>2.5</v>
      </c>
      <c r="AK6" s="179">
        <f>IF((AU6-AT6)&lt;AJ6,AJ6-(AU6-AT6),0)</f>
        <v>1.0957285535937196</v>
      </c>
      <c r="AL6" s="177">
        <v>0.1</v>
      </c>
      <c r="AM6" s="172">
        <f>IF(ISERROR(AT6*AL6),"",AT6*AL6)</f>
        <v>2.8085428928125555</v>
      </c>
      <c r="AN6" s="178"/>
      <c r="AO6" s="177">
        <v>0.1</v>
      </c>
      <c r="AP6" s="172">
        <f>IF(ISERROR(AT6*AO6),"",AT6*AO6)</f>
        <v>2.8085428928125555</v>
      </c>
      <c r="AQ6" s="172">
        <f>IF(ISERROR(AG6+AI6+AK6+AM6+AP6),"",AG6+AI6+AK6+AM6+AP6)</f>
        <v>10.925628678437663</v>
      </c>
      <c r="AR6" s="172">
        <f>IF(ISERROR(AE6+AQ6),"",AE6+AQ6)</f>
        <v>24.762078678437661</v>
      </c>
      <c r="AS6" s="174">
        <f>IF(ISERROR((AT6-AR6)/AT6),"",(AT6-AR6)/AT6)</f>
        <v>0.11833005143673617</v>
      </c>
      <c r="AT6" s="175">
        <v>28.085428928125555</v>
      </c>
      <c r="AU6" s="176">
        <f>IF(ISERROR(AT6*1.05),"",AT6*1.05)</f>
        <v>29.489700374531836</v>
      </c>
      <c r="AV6" s="175">
        <v>62.99</v>
      </c>
      <c r="AW6" s="174">
        <f>IF(ISERROR((AV6-AT6)/AV6),"",(AV6-AT6)/AV6)</f>
        <v>0.55412876761191365</v>
      </c>
      <c r="AX6" s="174">
        <f>IF(ISERROR((AV6-AU6*1.07)/AV6),"",(AV6-AU6*1.07)/AV6)</f>
        <v>0.49906367041198496</v>
      </c>
      <c r="AY6" s="173"/>
      <c r="AZ6" s="172">
        <f>IF(ISERROR(AR6*AY6),"",AR6*AY6)</f>
        <v>0</v>
      </c>
      <c r="BA6" s="172">
        <f>IF(ISERROR(AT6*AY6),"",AT6*AY6)</f>
        <v>0</v>
      </c>
    </row>
  </sheetData>
  <sheetProtection insertRows="0" deleteRows="0" sort="0"/>
  <protectedRanges>
    <protectedRange sqref="A2:Q6 A7:AU23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1"/>
  <sheetViews>
    <sheetView topLeftCell="P16" workbookViewId="0">
      <selection activeCell="AE21" sqref="AE21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243" t="s">
        <v>264</v>
      </c>
      <c r="B2" s="243"/>
      <c r="C2" s="243"/>
      <c r="D2" s="243"/>
      <c r="E2" s="243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3" t="s">
        <v>270</v>
      </c>
      <c r="C4" s="63"/>
      <c r="D4" s="64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3"/>
      <c r="C5" s="63" t="s">
        <v>273</v>
      </c>
      <c r="D5" s="64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5"/>
      <c r="C6" s="65"/>
      <c r="D6" s="64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6"/>
      <c r="C7" s="66"/>
      <c r="D7" s="67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244" t="s">
        <v>89</v>
      </c>
      <c r="B10" s="247" t="s">
        <v>283</v>
      </c>
      <c r="C10" s="42"/>
      <c r="D10" s="250" t="s">
        <v>284</v>
      </c>
      <c r="E10" s="214" t="s">
        <v>285</v>
      </c>
      <c r="F10" s="214" t="s">
        <v>286</v>
      </c>
      <c r="G10" s="225" t="s">
        <v>287</v>
      </c>
      <c r="H10" s="217" t="s">
        <v>288</v>
      </c>
      <c r="I10" s="217"/>
      <c r="J10" s="217"/>
      <c r="K10" s="217"/>
      <c r="L10" s="217"/>
      <c r="M10" s="217"/>
      <c r="N10" s="217"/>
      <c r="O10" s="217"/>
      <c r="P10" s="228" t="s">
        <v>289</v>
      </c>
      <c r="Q10" s="228"/>
      <c r="R10" s="228"/>
      <c r="S10" s="229" t="s">
        <v>290</v>
      </c>
      <c r="T10" s="230" t="s">
        <v>291</v>
      </c>
      <c r="U10" s="231"/>
      <c r="V10" s="231"/>
      <c r="W10" s="231"/>
      <c r="X10" s="232"/>
      <c r="Y10" s="229" t="s">
        <v>292</v>
      </c>
      <c r="Z10" s="234" t="s">
        <v>293</v>
      </c>
      <c r="AA10" s="237" t="s">
        <v>294</v>
      </c>
      <c r="AB10" s="240" t="s">
        <v>295</v>
      </c>
      <c r="AC10" s="217" t="s">
        <v>296</v>
      </c>
      <c r="AD10" s="217" t="s">
        <v>297</v>
      </c>
      <c r="AE10" s="217" t="s">
        <v>298</v>
      </c>
    </row>
    <row r="11" spans="1:31" ht="45">
      <c r="A11" s="245"/>
      <c r="B11" s="248"/>
      <c r="C11" s="68"/>
      <c r="D11" s="251"/>
      <c r="E11" s="215"/>
      <c r="F11" s="215"/>
      <c r="G11" s="226"/>
      <c r="H11" s="233" t="s">
        <v>299</v>
      </c>
      <c r="I11" s="233"/>
      <c r="J11" s="233"/>
      <c r="K11" s="218" t="s">
        <v>300</v>
      </c>
      <c r="L11" s="218" t="s">
        <v>301</v>
      </c>
      <c r="M11" s="218" t="s">
        <v>302</v>
      </c>
      <c r="N11" s="218" t="s">
        <v>303</v>
      </c>
      <c r="O11" s="223" t="s">
        <v>304</v>
      </c>
      <c r="P11" s="218" t="s">
        <v>305</v>
      </c>
      <c r="Q11" s="218" t="s">
        <v>306</v>
      </c>
      <c r="R11" s="223" t="s">
        <v>307</v>
      </c>
      <c r="S11" s="223"/>
      <c r="T11" s="69" t="s">
        <v>308</v>
      </c>
      <c r="U11" s="69" t="s">
        <v>309</v>
      </c>
      <c r="V11" s="69" t="s">
        <v>310</v>
      </c>
      <c r="W11" s="69" t="s">
        <v>311</v>
      </c>
      <c r="X11" s="70" t="s">
        <v>312</v>
      </c>
      <c r="Y11" s="223"/>
      <c r="Z11" s="235"/>
      <c r="AA11" s="238"/>
      <c r="AB11" s="241"/>
      <c r="AC11" s="218"/>
      <c r="AD11" s="218"/>
      <c r="AE11" s="218"/>
    </row>
    <row r="12" spans="1:31" ht="20.25" customHeight="1">
      <c r="A12" s="246"/>
      <c r="B12" s="249"/>
      <c r="C12" s="68" t="s">
        <v>313</v>
      </c>
      <c r="D12" s="252"/>
      <c r="E12" s="216"/>
      <c r="F12" s="216"/>
      <c r="G12" s="227"/>
      <c r="H12" s="71" t="s">
        <v>314</v>
      </c>
      <c r="I12" s="71" t="s">
        <v>315</v>
      </c>
      <c r="J12" s="71" t="s">
        <v>316</v>
      </c>
      <c r="K12" s="219"/>
      <c r="L12" s="219"/>
      <c r="M12" s="219"/>
      <c r="N12" s="219"/>
      <c r="O12" s="224"/>
      <c r="P12" s="219"/>
      <c r="Q12" s="219"/>
      <c r="R12" s="224"/>
      <c r="S12" s="224"/>
      <c r="T12" s="43">
        <v>0.05</v>
      </c>
      <c r="U12" s="43">
        <v>0.1</v>
      </c>
      <c r="V12" s="43">
        <v>0.1</v>
      </c>
      <c r="W12" s="72">
        <v>7.0000000000000007E-2</v>
      </c>
      <c r="X12" s="73">
        <v>0.1</v>
      </c>
      <c r="Y12" s="224"/>
      <c r="Z12" s="236"/>
      <c r="AA12" s="239"/>
      <c r="AB12" s="242"/>
      <c r="AC12" s="219"/>
      <c r="AD12" s="219" t="s">
        <v>317</v>
      </c>
      <c r="AE12" s="219"/>
    </row>
    <row r="13" spans="1:31">
      <c r="A13" s="76" t="s">
        <v>332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</row>
    <row r="14" spans="1:31" ht="45.75" customHeight="1">
      <c r="A14" s="220"/>
      <c r="B14" s="48" t="s">
        <v>318</v>
      </c>
      <c r="C14" s="48" t="s">
        <v>326</v>
      </c>
      <c r="D14" s="49"/>
      <c r="E14" s="74" t="s">
        <v>330</v>
      </c>
      <c r="F14" s="50" t="s">
        <v>319</v>
      </c>
      <c r="G14" s="51">
        <v>11.606999999999999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1.0562369999999999</v>
      </c>
      <c r="S14" s="58">
        <f>G14+O14+R14</f>
        <v>13.408549499999999</v>
      </c>
      <c r="T14" s="44">
        <f>AB14*$T$12</f>
        <v>1.3900000000000001</v>
      </c>
      <c r="U14" s="44">
        <f>AB14*$U$12</f>
        <v>2.7800000000000002</v>
      </c>
      <c r="V14" s="44">
        <f>AB14*$V$12</f>
        <v>2.7800000000000002</v>
      </c>
      <c r="W14" s="44">
        <f>AB14*$W$12</f>
        <v>1.9460000000000002</v>
      </c>
      <c r="X14" s="44">
        <f>AB14*$X$12</f>
        <v>2.7800000000000002</v>
      </c>
      <c r="Y14" s="58">
        <f>SUM(T14:X14)</f>
        <v>11.676000000000002</v>
      </c>
      <c r="Z14" s="59">
        <f>Y14+S14</f>
        <v>25.084549500000001</v>
      </c>
      <c r="AA14" s="60">
        <f>(AB14-Z14)/AB14</f>
        <v>9.7678075539568324E-2</v>
      </c>
      <c r="AB14" s="160">
        <v>27.8</v>
      </c>
      <c r="AC14" s="75">
        <v>46.99</v>
      </c>
      <c r="AD14" s="61">
        <f>(AC14-AB14)/AC14</f>
        <v>0.40838476271547136</v>
      </c>
      <c r="AE14" s="62" t="s">
        <v>331</v>
      </c>
    </row>
    <row r="15" spans="1:31" ht="45.75" customHeight="1">
      <c r="A15" s="221"/>
      <c r="B15" s="48" t="s">
        <v>325</v>
      </c>
      <c r="C15" s="48" t="s">
        <v>327</v>
      </c>
      <c r="D15" s="49"/>
      <c r="E15" s="74" t="s">
        <v>330</v>
      </c>
      <c r="F15" s="50" t="s">
        <v>322</v>
      </c>
      <c r="G15" s="51">
        <v>15.635000000000002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1.4227850000000002</v>
      </c>
      <c r="S15" s="58">
        <f>G15+O15+R15</f>
        <v>18.200597500000004</v>
      </c>
      <c r="T15" s="44">
        <f>AB15*$T$12</f>
        <v>1.9050000000000002</v>
      </c>
      <c r="U15" s="44">
        <f>AB15*$U$12</f>
        <v>3.8100000000000005</v>
      </c>
      <c r="V15" s="44">
        <f>AB15*$V$12</f>
        <v>3.8100000000000005</v>
      </c>
      <c r="W15" s="44">
        <f>AB15*$W$12</f>
        <v>2.6670000000000003</v>
      </c>
      <c r="X15" s="44">
        <f>AB15*$X$12</f>
        <v>3.8100000000000005</v>
      </c>
      <c r="Y15" s="58">
        <f>SUM(T15:X15)</f>
        <v>16.002000000000002</v>
      </c>
      <c r="Z15" s="59">
        <f>Y15+S15</f>
        <v>34.20259750000001</v>
      </c>
      <c r="AA15" s="60">
        <f>(AB15-Z15)/AB15</f>
        <v>0.10229402887139084</v>
      </c>
      <c r="AB15" s="160">
        <v>38.1</v>
      </c>
      <c r="AC15" s="161">
        <v>64.989999999999995</v>
      </c>
      <c r="AD15" s="61">
        <f>(AC15-AB15)/AC15</f>
        <v>0.41375596245576235</v>
      </c>
      <c r="AE15" s="62" t="s">
        <v>331</v>
      </c>
    </row>
    <row r="16" spans="1:31" ht="45.75" customHeight="1">
      <c r="A16" s="222"/>
      <c r="B16" s="48" t="s">
        <v>324</v>
      </c>
      <c r="C16" s="48" t="s">
        <v>328</v>
      </c>
      <c r="D16" s="49"/>
      <c r="E16" s="74" t="s">
        <v>330</v>
      </c>
      <c r="F16" s="50" t="s">
        <v>329</v>
      </c>
      <c r="G16" s="51">
        <v>13.091000000000001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1.191281</v>
      </c>
      <c r="S16" s="58">
        <f>G16+O16+R16</f>
        <v>15.359080107142859</v>
      </c>
      <c r="T16" s="44">
        <f>AB16*$T$12</f>
        <v>1.5750000000000002</v>
      </c>
      <c r="U16" s="44">
        <f>AB16*$U$12</f>
        <v>3.1500000000000004</v>
      </c>
      <c r="V16" s="44">
        <f>AB16*$V$12</f>
        <v>3.1500000000000004</v>
      </c>
      <c r="W16" s="44">
        <f>AB16*$W$12</f>
        <v>2.2050000000000001</v>
      </c>
      <c r="X16" s="44">
        <f>AB16*$X$12</f>
        <v>3.1500000000000004</v>
      </c>
      <c r="Y16" s="58">
        <f>SUM(T16:X16)</f>
        <v>13.230000000000002</v>
      </c>
      <c r="Z16" s="59">
        <f>Y16+S16</f>
        <v>28.589080107142863</v>
      </c>
      <c r="AA16" s="60">
        <f>(AB16-Z16)/AB16</f>
        <v>9.241015532879801E-2</v>
      </c>
      <c r="AB16" s="160">
        <v>31.5</v>
      </c>
      <c r="AC16" s="161">
        <v>52.99</v>
      </c>
      <c r="AD16" s="61">
        <f>(AC16-AB16)/AC16</f>
        <v>0.40554821664464996</v>
      </c>
      <c r="AE16" s="62" t="s">
        <v>331</v>
      </c>
    </row>
    <row r="18" spans="1:32">
      <c r="A18" s="76" t="s">
        <v>333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8">
        <v>0.1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76" t="s">
        <v>334</v>
      </c>
    </row>
    <row r="19" spans="1:32" ht="45.75" customHeight="1">
      <c r="A19" s="220"/>
      <c r="B19" s="48" t="s">
        <v>318</v>
      </c>
      <c r="C19" s="48" t="s">
        <v>326</v>
      </c>
      <c r="D19" s="49"/>
      <c r="E19" s="74" t="s">
        <v>330</v>
      </c>
      <c r="F19" s="50" t="s">
        <v>319</v>
      </c>
      <c r="G19" s="51">
        <v>11.606999999999999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2.2169369999999997</v>
      </c>
      <c r="S19" s="58">
        <f>G19+O19+R19</f>
        <v>14.5692495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27.127249500000001</v>
      </c>
      <c r="AA19" s="60">
        <f>(AB19-Z19)/AB19</f>
        <v>9.2734130434782527E-2</v>
      </c>
      <c r="AB19" s="160">
        <v>29.9</v>
      </c>
      <c r="AC19" s="75">
        <v>49.99</v>
      </c>
      <c r="AD19" s="61">
        <f>(AC19-AB19)/AC19</f>
        <v>0.4018803760752151</v>
      </c>
      <c r="AE19" s="62" t="s">
        <v>331</v>
      </c>
      <c r="AF19" s="61">
        <f>(AB19-AB14)/AB14</f>
        <v>7.553956834532366E-2</v>
      </c>
    </row>
    <row r="20" spans="1:32" ht="45.75" customHeight="1">
      <c r="A20" s="221"/>
      <c r="B20" s="48" t="s">
        <v>325</v>
      </c>
      <c r="C20" s="48" t="s">
        <v>327</v>
      </c>
      <c r="D20" s="49"/>
      <c r="E20" s="74" t="s">
        <v>330</v>
      </c>
      <c r="F20" s="50" t="s">
        <v>322</v>
      </c>
      <c r="G20" s="51">
        <v>15.635000000000002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0">Q15+$Q$18</f>
        <v>0.191</v>
      </c>
      <c r="R20" s="58">
        <f>G20*Q20</f>
        <v>2.9862850000000005</v>
      </c>
      <c r="S20" s="58">
        <f>G20+O20+R20</f>
        <v>19.764097500000005</v>
      </c>
      <c r="T20" s="44">
        <f>AB20*$T$12</f>
        <v>2.09</v>
      </c>
      <c r="U20" s="44">
        <f>AB20*$U$12</f>
        <v>4.18</v>
      </c>
      <c r="V20" s="44">
        <f>AB20*$V$12</f>
        <v>4.18</v>
      </c>
      <c r="W20" s="44">
        <f>AB20*$W$12</f>
        <v>2.9260000000000002</v>
      </c>
      <c r="X20" s="44">
        <f>AB20*$X$12</f>
        <v>4.18</v>
      </c>
      <c r="Y20" s="58">
        <f>SUM(T20:X20)</f>
        <v>17.555999999999997</v>
      </c>
      <c r="Z20" s="59">
        <f>Y20+S20</f>
        <v>37.320097500000003</v>
      </c>
      <c r="AA20" s="60">
        <f>(AB20-Z20)/AB20</f>
        <v>0.10717470095693767</v>
      </c>
      <c r="AB20" s="160">
        <v>41.8</v>
      </c>
      <c r="AC20" s="161">
        <v>69.989999999999995</v>
      </c>
      <c r="AD20" s="61">
        <f>(AC20-AB20)/AC20</f>
        <v>0.40277182454636379</v>
      </c>
      <c r="AE20" s="62" t="s">
        <v>331</v>
      </c>
      <c r="AF20" s="61">
        <f t="shared" ref="AF20:AF21" si="1">(AB20-AB15)/AB15</f>
        <v>9.7112860892388339E-2</v>
      </c>
    </row>
    <row r="21" spans="1:32" ht="45.75" customHeight="1">
      <c r="A21" s="222"/>
      <c r="B21" s="48" t="s">
        <v>324</v>
      </c>
      <c r="C21" s="48" t="s">
        <v>328</v>
      </c>
      <c r="D21" s="49"/>
      <c r="E21" s="74" t="s">
        <v>330</v>
      </c>
      <c r="F21" s="50" t="s">
        <v>329</v>
      </c>
      <c r="G21" s="51">
        <v>13.091000000000001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0"/>
        <v>0.191</v>
      </c>
      <c r="R21" s="58">
        <f>G21*Q21</f>
        <v>2.5003810000000004</v>
      </c>
      <c r="S21" s="58">
        <f>G21+O21+R21</f>
        <v>16.668180107142859</v>
      </c>
      <c r="T21" s="44">
        <f>AB21*$T$12</f>
        <v>1.7350000000000003</v>
      </c>
      <c r="U21" s="44">
        <f>AB21*$U$12</f>
        <v>3.4700000000000006</v>
      </c>
      <c r="V21" s="44">
        <f>AB21*$V$12</f>
        <v>3.4700000000000006</v>
      </c>
      <c r="W21" s="44">
        <f>AB21*$W$12</f>
        <v>2.4290000000000003</v>
      </c>
      <c r="X21" s="44">
        <f>AB21*$X$12</f>
        <v>3.4700000000000006</v>
      </c>
      <c r="Y21" s="58">
        <f>SUM(T21:X21)</f>
        <v>14.574000000000002</v>
      </c>
      <c r="Z21" s="59">
        <f>Y21+S21</f>
        <v>31.242180107142861</v>
      </c>
      <c r="AA21" s="60">
        <f>(AB21-Z21)/AB21</f>
        <v>9.9648988266776414E-2</v>
      </c>
      <c r="AB21" s="160">
        <v>34.700000000000003</v>
      </c>
      <c r="AC21" s="161">
        <v>56.99</v>
      </c>
      <c r="AD21" s="61">
        <f>(AC21-AB21)/AC21</f>
        <v>0.39112124934198977</v>
      </c>
      <c r="AE21" s="62" t="s">
        <v>331</v>
      </c>
      <c r="AF21" s="61">
        <f t="shared" si="1"/>
        <v>0.10158730158730168</v>
      </c>
    </row>
  </sheetData>
  <mergeCells count="29">
    <mergeCell ref="A2:E2"/>
    <mergeCell ref="A10:A12"/>
    <mergeCell ref="B10:B12"/>
    <mergeCell ref="D10:D12"/>
    <mergeCell ref="E10:E12"/>
    <mergeCell ref="AD10:AD12"/>
    <mergeCell ref="AE10:AE12"/>
    <mergeCell ref="G10:G12"/>
    <mergeCell ref="H10:O10"/>
    <mergeCell ref="P10:R10"/>
    <mergeCell ref="S10:S12"/>
    <mergeCell ref="T10:X10"/>
    <mergeCell ref="Y10:Y12"/>
    <mergeCell ref="H11:J11"/>
    <mergeCell ref="K11:K12"/>
    <mergeCell ref="L11:L12"/>
    <mergeCell ref="M11:M12"/>
    <mergeCell ref="R11:R12"/>
    <mergeCell ref="Z10:Z12"/>
    <mergeCell ref="AA10:AA12"/>
    <mergeCell ref="AB10:AB12"/>
    <mergeCell ref="F10:F12"/>
    <mergeCell ref="AC10:AC12"/>
    <mergeCell ref="A19:A21"/>
    <mergeCell ref="N11:N12"/>
    <mergeCell ref="O11:O12"/>
    <mergeCell ref="P11:P12"/>
    <mergeCell ref="Q11:Q12"/>
    <mergeCell ref="A14:A16"/>
  </mergeCells>
  <phoneticPr fontId="57" type="noConversion"/>
  <conditionalFormatting sqref="AA1:AA4">
    <cfRule type="cellIs" dxfId="6" priority="7" stopIfTrue="1" operator="lessThan">
      <formula>0.2</formula>
    </cfRule>
  </conditionalFormatting>
  <conditionalFormatting sqref="AA9:AA12">
    <cfRule type="cellIs" dxfId="5" priority="5" stopIfTrue="1" operator="lessThan">
      <formula>0.2</formula>
    </cfRule>
  </conditionalFormatting>
  <conditionalFormatting sqref="AA14:AA16">
    <cfRule type="cellIs" dxfId="4" priority="4" stopIfTrue="1" operator="lessThan">
      <formula>0.15</formula>
    </cfRule>
  </conditionalFormatting>
  <conditionalFormatting sqref="AA19:AA21">
    <cfRule type="cellIs" dxfId="3" priority="2" stopIfTrue="1" operator="lessThan">
      <formula>0.15</formula>
    </cfRule>
  </conditionalFormatting>
  <conditionalFormatting sqref="AB5:AB8">
    <cfRule type="cellIs" dxfId="2" priority="6" stopIfTrue="1" operator="lessThan">
      <formula>0.2</formula>
    </cfRule>
  </conditionalFormatting>
  <conditionalFormatting sqref="AD14:AE16">
    <cfRule type="cellIs" dxfId="1" priority="3" stopIfTrue="1" operator="equal">
      <formula>0.6</formula>
    </cfRule>
  </conditionalFormatting>
  <conditionalFormatting sqref="AD19:AF21">
    <cfRule type="cellIs" dxfId="0" priority="1" stopIfTrue="1" operator="equal">
      <formula>0.6</formula>
    </cfRule>
  </conditionalFormatting>
  <dataValidations count="7">
    <dataValidation type="list" allowBlank="1" showInputMessage="1" showErrorMessage="1" sqref="E4">
      <formula1>$HI$2:$HM$2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5">
      <formula1>$HE$3:$HF$3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7"/>
  <sheetViews>
    <sheetView topLeftCell="R11" workbookViewId="0">
      <selection activeCell="AG12" sqref="AG12"/>
    </sheetView>
  </sheetViews>
  <sheetFormatPr defaultRowHeight="12.75"/>
  <sheetData>
    <row r="1" spans="1:34" ht="13.5" thickBot="1">
      <c r="A1" s="284" t="s">
        <v>264</v>
      </c>
      <c r="B1" s="284"/>
      <c r="C1" s="284"/>
      <c r="D1" s="284"/>
      <c r="E1" s="157"/>
      <c r="F1" s="151"/>
      <c r="G1" s="156"/>
      <c r="H1" s="155"/>
      <c r="I1" s="151"/>
      <c r="J1" s="151"/>
      <c r="K1" s="154"/>
      <c r="L1" s="151"/>
      <c r="M1" s="151"/>
      <c r="N1" s="151"/>
      <c r="O1" s="153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 t="s">
        <v>388</v>
      </c>
      <c r="AA1" s="151"/>
      <c r="AB1" s="151"/>
      <c r="AC1" s="151"/>
      <c r="AD1" s="152"/>
      <c r="AE1" s="151"/>
      <c r="AF1" s="151"/>
      <c r="AG1" s="151"/>
      <c r="AH1" s="150"/>
    </row>
    <row r="2" spans="1:34" ht="25.5">
      <c r="A2" s="149" t="s">
        <v>387</v>
      </c>
      <c r="B2" s="148" t="s">
        <v>386</v>
      </c>
      <c r="C2" s="146" t="s">
        <v>385</v>
      </c>
      <c r="D2" s="147" t="s">
        <v>384</v>
      </c>
      <c r="E2" s="146" t="s">
        <v>274</v>
      </c>
      <c r="F2" s="145" t="s">
        <v>383</v>
      </c>
      <c r="G2" s="285" t="s">
        <v>382</v>
      </c>
      <c r="H2" s="286"/>
      <c r="I2" s="287" t="s">
        <v>381</v>
      </c>
      <c r="J2" s="288"/>
      <c r="K2" s="121"/>
      <c r="L2" s="144"/>
      <c r="M2" s="126"/>
      <c r="N2" s="121"/>
      <c r="O2" s="121"/>
      <c r="P2" s="121"/>
      <c r="Q2" s="121"/>
      <c r="R2" s="121"/>
      <c r="S2" s="121"/>
      <c r="T2" s="121"/>
      <c r="U2" s="121"/>
      <c r="V2" s="121"/>
      <c r="W2" s="135"/>
      <c r="X2" s="135"/>
      <c r="Y2" s="134"/>
      <c r="Z2" s="121"/>
      <c r="AA2" s="121"/>
      <c r="AB2" s="124"/>
      <c r="AC2" s="121"/>
      <c r="AD2" s="122"/>
      <c r="AE2" s="121"/>
      <c r="AF2" s="121"/>
      <c r="AG2" s="121"/>
      <c r="AH2" s="120"/>
    </row>
    <row r="3" spans="1:34">
      <c r="A3" s="140" t="s">
        <v>313</v>
      </c>
      <c r="B3" s="128" t="s">
        <v>380</v>
      </c>
      <c r="C3" s="138" t="s">
        <v>379</v>
      </c>
      <c r="D3" s="143" t="s">
        <v>378</v>
      </c>
      <c r="E3" s="138" t="s">
        <v>277</v>
      </c>
      <c r="F3" s="137" t="s">
        <v>377</v>
      </c>
      <c r="G3" s="274" t="s">
        <v>376</v>
      </c>
      <c r="H3" s="275"/>
      <c r="I3" s="289" t="s">
        <v>375</v>
      </c>
      <c r="J3" s="277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35"/>
      <c r="X3" s="135"/>
      <c r="Y3" s="134"/>
      <c r="Z3" s="121"/>
      <c r="AA3" s="121"/>
      <c r="AB3" s="124"/>
      <c r="AC3" s="121"/>
      <c r="AD3" s="122"/>
      <c r="AE3" s="121"/>
      <c r="AF3" s="121"/>
      <c r="AG3" s="121"/>
      <c r="AH3" s="120"/>
    </row>
    <row r="4" spans="1:34">
      <c r="A4" s="140" t="s">
        <v>89</v>
      </c>
      <c r="B4" s="142"/>
      <c r="C4" s="138" t="s">
        <v>374</v>
      </c>
      <c r="D4" s="142" t="s">
        <v>373</v>
      </c>
      <c r="E4" s="138" t="s">
        <v>280</v>
      </c>
      <c r="F4" s="137" t="s">
        <v>372</v>
      </c>
      <c r="G4" s="274" t="s">
        <v>371</v>
      </c>
      <c r="H4" s="275"/>
      <c r="I4" s="282" t="s">
        <v>370</v>
      </c>
      <c r="J4" s="283"/>
      <c r="K4" s="121"/>
      <c r="L4" s="136"/>
      <c r="M4" s="141"/>
      <c r="N4" s="121"/>
      <c r="O4" s="121"/>
      <c r="P4" s="121"/>
      <c r="Q4" s="121"/>
      <c r="R4" s="121"/>
      <c r="S4" s="121"/>
      <c r="T4" s="121"/>
      <c r="U4" s="121"/>
      <c r="V4" s="121"/>
      <c r="W4" s="125"/>
      <c r="X4" s="125"/>
      <c r="Y4" s="124"/>
      <c r="Z4" s="124"/>
      <c r="AA4" s="124"/>
      <c r="AB4" s="123"/>
      <c r="AC4" s="121"/>
      <c r="AD4" s="122"/>
      <c r="AE4" s="121"/>
      <c r="AF4" s="121"/>
      <c r="AG4" s="121"/>
      <c r="AH4" s="120"/>
    </row>
    <row r="5" spans="1:34">
      <c r="A5" s="140" t="s">
        <v>369</v>
      </c>
      <c r="B5" s="128"/>
      <c r="C5" s="138" t="s">
        <v>368</v>
      </c>
      <c r="D5" s="139"/>
      <c r="E5" s="138" t="s">
        <v>367</v>
      </c>
      <c r="F5" s="137" t="s">
        <v>366</v>
      </c>
      <c r="G5" s="274" t="s">
        <v>365</v>
      </c>
      <c r="H5" s="275"/>
      <c r="I5" s="276" t="s">
        <v>364</v>
      </c>
      <c r="J5" s="277"/>
      <c r="K5" s="121"/>
      <c r="L5" s="136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35"/>
      <c r="X5" s="135"/>
      <c r="Y5" s="134"/>
      <c r="Z5" s="121"/>
      <c r="AA5" s="121"/>
      <c r="AB5" s="133"/>
      <c r="AC5" s="121"/>
      <c r="AD5" s="122"/>
      <c r="AE5" s="121"/>
      <c r="AF5" s="121"/>
      <c r="AG5" s="121"/>
      <c r="AH5" s="120"/>
    </row>
    <row r="6" spans="1:34" ht="13.5" thickBot="1">
      <c r="A6" s="132" t="s">
        <v>363</v>
      </c>
      <c r="B6" s="131" t="s">
        <v>362</v>
      </c>
      <c r="C6" s="129" t="s">
        <v>361</v>
      </c>
      <c r="D6" s="130">
        <v>45013</v>
      </c>
      <c r="E6" s="129" t="s">
        <v>360</v>
      </c>
      <c r="F6" s="128"/>
      <c r="G6" s="278" t="s">
        <v>359</v>
      </c>
      <c r="H6" s="279"/>
      <c r="I6" s="280"/>
      <c r="J6" s="281"/>
      <c r="K6" s="121"/>
      <c r="L6" s="127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5"/>
      <c r="X6" s="125"/>
      <c r="Y6" s="124"/>
      <c r="Z6" s="124"/>
      <c r="AA6" s="124"/>
      <c r="AB6" s="123"/>
      <c r="AC6" s="121"/>
      <c r="AD6" s="122"/>
      <c r="AE6" s="121"/>
      <c r="AF6" s="121"/>
      <c r="AG6" s="121"/>
      <c r="AH6" s="120"/>
    </row>
    <row r="7" spans="1:34">
      <c r="A7" s="255" t="s">
        <v>321</v>
      </c>
      <c r="B7" s="255" t="s">
        <v>283</v>
      </c>
      <c r="C7" s="255" t="s">
        <v>358</v>
      </c>
      <c r="D7" s="255" t="s">
        <v>357</v>
      </c>
      <c r="E7" s="255" t="s">
        <v>356</v>
      </c>
      <c r="F7" s="256" t="s">
        <v>355</v>
      </c>
      <c r="G7" s="265" t="s">
        <v>354</v>
      </c>
      <c r="H7" s="255" t="s">
        <v>353</v>
      </c>
      <c r="I7" s="255" t="s">
        <v>352</v>
      </c>
      <c r="J7" s="267" t="s">
        <v>323</v>
      </c>
      <c r="K7" s="268"/>
      <c r="L7" s="269"/>
      <c r="M7" s="255" t="s">
        <v>300</v>
      </c>
      <c r="N7" s="255" t="s">
        <v>301</v>
      </c>
      <c r="O7" s="255" t="s">
        <v>302</v>
      </c>
      <c r="P7" s="255" t="s">
        <v>351</v>
      </c>
      <c r="Q7" s="255" t="s">
        <v>304</v>
      </c>
      <c r="R7" s="255" t="s">
        <v>305</v>
      </c>
      <c r="S7" s="255" t="s">
        <v>306</v>
      </c>
      <c r="T7" s="255" t="s">
        <v>307</v>
      </c>
      <c r="U7" s="255" t="s">
        <v>290</v>
      </c>
      <c r="V7" s="260" t="s">
        <v>291</v>
      </c>
      <c r="W7" s="261"/>
      <c r="X7" s="261"/>
      <c r="Y7" s="261"/>
      <c r="Z7" s="262"/>
      <c r="AA7" s="255" t="s">
        <v>292</v>
      </c>
      <c r="AB7" s="255" t="s">
        <v>293</v>
      </c>
      <c r="AC7" s="263" t="s">
        <v>350</v>
      </c>
      <c r="AD7" s="253" t="s">
        <v>349</v>
      </c>
      <c r="AE7" s="253" t="s">
        <v>348</v>
      </c>
      <c r="AF7" s="253" t="s">
        <v>347</v>
      </c>
      <c r="AG7" s="255" t="s">
        <v>346</v>
      </c>
      <c r="AH7" s="257" t="s">
        <v>345</v>
      </c>
    </row>
    <row r="8" spans="1:34" ht="38.25">
      <c r="A8" s="256"/>
      <c r="B8" s="256"/>
      <c r="C8" s="256"/>
      <c r="D8" s="256"/>
      <c r="E8" s="256"/>
      <c r="F8" s="273"/>
      <c r="G8" s="266"/>
      <c r="H8" s="256"/>
      <c r="I8" s="256"/>
      <c r="J8" s="270"/>
      <c r="K8" s="271"/>
      <c r="L8" s="272"/>
      <c r="M8" s="256"/>
      <c r="N8" s="256"/>
      <c r="O8" s="256"/>
      <c r="P8" s="273"/>
      <c r="Q8" s="256"/>
      <c r="R8" s="256"/>
      <c r="S8" s="256"/>
      <c r="T8" s="256"/>
      <c r="U8" s="256"/>
      <c r="V8" s="119" t="s">
        <v>344</v>
      </c>
      <c r="W8" s="119" t="s">
        <v>343</v>
      </c>
      <c r="X8" s="119" t="s">
        <v>342</v>
      </c>
      <c r="Y8" s="118" t="s">
        <v>341</v>
      </c>
      <c r="Z8" s="117" t="s">
        <v>340</v>
      </c>
      <c r="AA8" s="256"/>
      <c r="AB8" s="256"/>
      <c r="AC8" s="264"/>
      <c r="AD8" s="254"/>
      <c r="AE8" s="254"/>
      <c r="AF8" s="254"/>
      <c r="AG8" s="256"/>
      <c r="AH8" s="258"/>
    </row>
    <row r="9" spans="1:34">
      <c r="A9" s="256"/>
      <c r="B9" s="256"/>
      <c r="C9" s="256"/>
      <c r="D9" s="256"/>
      <c r="E9" s="256"/>
      <c r="F9" s="110">
        <v>8.1</v>
      </c>
      <c r="G9" s="266"/>
      <c r="H9" s="256"/>
      <c r="I9" s="256"/>
      <c r="J9" s="116" t="s">
        <v>314</v>
      </c>
      <c r="K9" s="115" t="s">
        <v>315</v>
      </c>
      <c r="L9" s="115" t="s">
        <v>316</v>
      </c>
      <c r="M9" s="256"/>
      <c r="N9" s="256"/>
      <c r="O9" s="256"/>
      <c r="P9" s="110">
        <v>3000</v>
      </c>
      <c r="Q9" s="256"/>
      <c r="R9" s="256"/>
      <c r="S9" s="256"/>
      <c r="T9" s="256"/>
      <c r="U9" s="256"/>
      <c r="V9" s="114">
        <v>0.05</v>
      </c>
      <c r="W9" s="113">
        <v>0.1</v>
      </c>
      <c r="X9" s="113">
        <v>0.1</v>
      </c>
      <c r="Y9" s="112">
        <v>2.5</v>
      </c>
      <c r="Z9" s="111">
        <v>0.1</v>
      </c>
      <c r="AA9" s="256"/>
      <c r="AB9" s="256"/>
      <c r="AC9" s="264"/>
      <c r="AD9" s="254"/>
      <c r="AE9" s="254"/>
      <c r="AF9" s="254"/>
      <c r="AG9" s="256"/>
      <c r="AH9" s="259"/>
    </row>
    <row r="10" spans="1:34">
      <c r="A10" s="108" t="s">
        <v>339</v>
      </c>
      <c r="B10" s="103"/>
      <c r="C10" s="103"/>
      <c r="D10" s="103"/>
      <c r="E10" s="103"/>
      <c r="F10" s="103"/>
      <c r="G10" s="107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6"/>
      <c r="W10" s="105"/>
      <c r="X10" s="105"/>
      <c r="Y10" s="105"/>
      <c r="Z10" s="102"/>
      <c r="AA10" s="103"/>
      <c r="AB10" s="103"/>
      <c r="AC10" s="104"/>
      <c r="AD10" s="103"/>
      <c r="AE10" s="102">
        <v>0.05</v>
      </c>
      <c r="AF10" s="101">
        <v>6.8000000000000005E-2</v>
      </c>
      <c r="AG10" s="100"/>
      <c r="AH10" s="99"/>
    </row>
    <row r="11" spans="1:34" ht="39.950000000000003" customHeight="1">
      <c r="A11" s="98"/>
      <c r="B11" s="158" t="s">
        <v>318</v>
      </c>
      <c r="C11" s="97" t="s">
        <v>330</v>
      </c>
      <c r="D11" s="96" t="s">
        <v>337</v>
      </c>
      <c r="E11" s="95"/>
      <c r="F11" s="94">
        <f>F$9</f>
        <v>8.1</v>
      </c>
      <c r="G11" s="51">
        <v>11.606999999999999</v>
      </c>
      <c r="H11" s="93"/>
      <c r="I11" s="92"/>
      <c r="J11" s="52">
        <v>35</v>
      </c>
      <c r="K11" s="52">
        <v>53</v>
      </c>
      <c r="L11" s="52">
        <v>30</v>
      </c>
      <c r="M11" s="53">
        <v>4</v>
      </c>
      <c r="N11" s="91">
        <f>J11*K11*L11/1000000</f>
        <v>5.5649999999999998E-2</v>
      </c>
      <c r="O11" s="91">
        <f>65/N11*M11</f>
        <v>4672.0575022461817</v>
      </c>
      <c r="P11" s="90">
        <v>3000</v>
      </c>
      <c r="Q11" s="89">
        <f>P11/O11</f>
        <v>0.64211538461538464</v>
      </c>
      <c r="R11" s="88" t="s">
        <v>320</v>
      </c>
      <c r="S11" s="109">
        <v>9.0999999999999998E-2</v>
      </c>
      <c r="T11" s="86">
        <f>G11*S11</f>
        <v>1.0562369999999999</v>
      </c>
      <c r="U11" s="83">
        <f>G11+Q11+T11</f>
        <v>13.305352384615384</v>
      </c>
      <c r="V11" s="85">
        <f>AF11*$V$9</f>
        <v>1.4747500000000002</v>
      </c>
      <c r="W11" s="85">
        <f>AF11*$W$9</f>
        <v>2.9495000000000005</v>
      </c>
      <c r="X11" s="85">
        <f>AF11*$X$9</f>
        <v>2.9495000000000005</v>
      </c>
      <c r="Y11" s="83">
        <f>$Y$9-(AE11-AD11)</f>
        <v>1.1849028000713382</v>
      </c>
      <c r="Z11" s="85">
        <f>AF11*$Z$9</f>
        <v>2.9495000000000005</v>
      </c>
      <c r="AA11" s="84">
        <f>SUM(V11:Z11)</f>
        <v>11.50815280007134</v>
      </c>
      <c r="AB11" s="83">
        <f>U11+AA11</f>
        <v>24.813505184686726</v>
      </c>
      <c r="AC11" s="82">
        <f>(AE11-AB11)/AE11</f>
        <v>0.10151471309559509</v>
      </c>
      <c r="AD11" s="81">
        <f t="shared" ref="AD11:AE13" si="0">AE11/(1+AE$10)</f>
        <v>26.301943998573211</v>
      </c>
      <c r="AE11" s="81">
        <f t="shared" si="0"/>
        <v>27.617041198501873</v>
      </c>
      <c r="AF11" s="81">
        <f>AG11*(1-AH11)</f>
        <v>29.495000000000001</v>
      </c>
      <c r="AG11" s="80">
        <v>58.99</v>
      </c>
      <c r="AH11" s="79">
        <v>0.5</v>
      </c>
    </row>
    <row r="12" spans="1:34" ht="39.950000000000003" customHeight="1">
      <c r="A12" s="98"/>
      <c r="B12" s="158" t="s">
        <v>325</v>
      </c>
      <c r="C12" s="97" t="s">
        <v>330</v>
      </c>
      <c r="D12" s="96" t="s">
        <v>322</v>
      </c>
      <c r="E12" s="95"/>
      <c r="F12" s="94">
        <f>F$9</f>
        <v>8.1</v>
      </c>
      <c r="G12" s="51">
        <v>15.635000000000002</v>
      </c>
      <c r="H12" s="93"/>
      <c r="I12" s="92"/>
      <c r="J12" s="52">
        <v>35</v>
      </c>
      <c r="K12" s="52">
        <v>53</v>
      </c>
      <c r="L12" s="52">
        <v>46</v>
      </c>
      <c r="M12" s="53">
        <v>4</v>
      </c>
      <c r="N12" s="91">
        <f>J12*K12*L12/1000000</f>
        <v>8.5330000000000003E-2</v>
      </c>
      <c r="O12" s="91">
        <f>65/N12*M12</f>
        <v>3046.9940232040312</v>
      </c>
      <c r="P12" s="90">
        <v>3000</v>
      </c>
      <c r="Q12" s="89">
        <f>P12/O12</f>
        <v>0.98457692307692313</v>
      </c>
      <c r="R12" s="88" t="s">
        <v>336</v>
      </c>
      <c r="S12" s="109">
        <v>9.0999999999999998E-2</v>
      </c>
      <c r="T12" s="86">
        <f>G12*S12</f>
        <v>1.4227850000000002</v>
      </c>
      <c r="U12" s="83">
        <f>G12+Q12+T12</f>
        <v>18.042361923076925</v>
      </c>
      <c r="V12" s="85">
        <f>AF12*$V$9</f>
        <v>1.8747499999999999</v>
      </c>
      <c r="W12" s="85">
        <f>AF12*$W$9</f>
        <v>3.7494999999999998</v>
      </c>
      <c r="X12" s="85">
        <f>AF12*$X$9</f>
        <v>3.7494999999999998</v>
      </c>
      <c r="Y12" s="83">
        <f>$Y$9-(AE12-AD12)</f>
        <v>0.82820581416086725</v>
      </c>
      <c r="Z12" s="85">
        <f>AF12*$Z$9</f>
        <v>3.7494999999999998</v>
      </c>
      <c r="AA12" s="84">
        <f>SUM(V12:Z12)</f>
        <v>13.951455814160866</v>
      </c>
      <c r="AB12" s="83">
        <f>U12+AA12</f>
        <v>31.993817737237791</v>
      </c>
      <c r="AC12" s="82">
        <f>(AE12-AB12)/AE12</f>
        <v>8.8694563451927819E-2</v>
      </c>
      <c r="AD12" s="81">
        <f t="shared" si="0"/>
        <v>33.435883716782584</v>
      </c>
      <c r="AE12" s="81">
        <f t="shared" si="0"/>
        <v>35.107677902621717</v>
      </c>
      <c r="AF12" s="81">
        <f>AG12*(1-AH12)</f>
        <v>37.494999999999997</v>
      </c>
      <c r="AG12" s="80">
        <v>74.989999999999995</v>
      </c>
      <c r="AH12" s="79">
        <v>0.5</v>
      </c>
    </row>
    <row r="13" spans="1:34" ht="39.950000000000003" customHeight="1">
      <c r="A13" s="98"/>
      <c r="B13" s="158" t="s">
        <v>324</v>
      </c>
      <c r="C13" s="97" t="s">
        <v>330</v>
      </c>
      <c r="D13" s="96" t="s">
        <v>335</v>
      </c>
      <c r="E13" s="95"/>
      <c r="F13" s="94">
        <f>F$9</f>
        <v>8.1</v>
      </c>
      <c r="G13" s="51">
        <v>13.091000000000001</v>
      </c>
      <c r="H13" s="93"/>
      <c r="I13" s="92"/>
      <c r="J13" s="52">
        <v>53</v>
      </c>
      <c r="K13" s="52">
        <v>37</v>
      </c>
      <c r="L13" s="52">
        <v>41</v>
      </c>
      <c r="M13" s="53">
        <v>4</v>
      </c>
      <c r="N13" s="91">
        <f>J13*K13*L13/1000000</f>
        <v>8.0401E-2</v>
      </c>
      <c r="O13" s="91">
        <f>65/N13*M13</f>
        <v>3233.7906244947203</v>
      </c>
      <c r="P13" s="90">
        <v>3000</v>
      </c>
      <c r="Q13" s="89">
        <f>P13/O13</f>
        <v>0.92770384615384616</v>
      </c>
      <c r="R13" s="88" t="s">
        <v>320</v>
      </c>
      <c r="S13" s="109">
        <v>9.0999999999999998E-2</v>
      </c>
      <c r="T13" s="86">
        <f>G13*S13</f>
        <v>1.191281</v>
      </c>
      <c r="U13" s="83">
        <f>G13+Q13+T13</f>
        <v>15.209984846153848</v>
      </c>
      <c r="V13" s="85">
        <f>AF13*$V$9</f>
        <v>1.5997500000000002</v>
      </c>
      <c r="W13" s="85">
        <f>AF13*$W$9</f>
        <v>3.1995000000000005</v>
      </c>
      <c r="X13" s="85">
        <f>AF13*$X$9</f>
        <v>3.1995000000000005</v>
      </c>
      <c r="Y13" s="83">
        <f>$Y$9-(AE13-AD13)</f>
        <v>1.0734349919743167</v>
      </c>
      <c r="Z13" s="85">
        <f>AF13*$Z$9</f>
        <v>3.1995000000000005</v>
      </c>
      <c r="AA13" s="84">
        <f>SUM(V13:Z13)</f>
        <v>12.271684991974318</v>
      </c>
      <c r="AB13" s="83">
        <f>U13+AA13</f>
        <v>27.481669838128166</v>
      </c>
      <c r="AC13" s="82">
        <f>(AE13-AB13)/AE13</f>
        <v>8.2655934142182141E-2</v>
      </c>
      <c r="AD13" s="81">
        <f t="shared" si="0"/>
        <v>28.531300160513641</v>
      </c>
      <c r="AE13" s="81">
        <f t="shared" si="0"/>
        <v>29.957865168539325</v>
      </c>
      <c r="AF13" s="81">
        <f>AG13*(1-AH13)</f>
        <v>31.995000000000001</v>
      </c>
      <c r="AG13" s="80">
        <v>63.99</v>
      </c>
      <c r="AH13" s="79">
        <v>0.5</v>
      </c>
    </row>
    <row r="14" spans="1:34">
      <c r="A14" s="108" t="s">
        <v>338</v>
      </c>
      <c r="B14" s="103"/>
      <c r="C14" s="103"/>
      <c r="D14" s="103"/>
      <c r="E14" s="103"/>
      <c r="F14" s="103"/>
      <c r="G14" s="10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6"/>
      <c r="W14" s="105"/>
      <c r="X14" s="105"/>
      <c r="Y14" s="105"/>
      <c r="Z14" s="102"/>
      <c r="AA14" s="103"/>
      <c r="AB14" s="103"/>
      <c r="AC14" s="104"/>
      <c r="AD14" s="103"/>
      <c r="AE14" s="102">
        <v>0.05</v>
      </c>
      <c r="AF14" s="101">
        <v>6.8000000000000005E-2</v>
      </c>
      <c r="AG14" s="100"/>
      <c r="AH14" s="99"/>
    </row>
    <row r="15" spans="1:34" ht="39.950000000000003" customHeight="1">
      <c r="A15" s="98"/>
      <c r="B15" s="158" t="s">
        <v>318</v>
      </c>
      <c r="C15" s="97" t="s">
        <v>330</v>
      </c>
      <c r="D15" s="96" t="s">
        <v>337</v>
      </c>
      <c r="E15" s="95"/>
      <c r="F15" s="94">
        <f>F$9</f>
        <v>8.1</v>
      </c>
      <c r="G15" s="51">
        <v>11.606999999999999</v>
      </c>
      <c r="H15" s="93"/>
      <c r="I15" s="92"/>
      <c r="J15" s="52">
        <v>35</v>
      </c>
      <c r="K15" s="52">
        <v>53</v>
      </c>
      <c r="L15" s="52">
        <v>30</v>
      </c>
      <c r="M15" s="53">
        <v>4</v>
      </c>
      <c r="N15" s="91">
        <f>J15*K15*L15/1000000</f>
        <v>5.5649999999999998E-2</v>
      </c>
      <c r="O15" s="91">
        <f>65/N15*M15</f>
        <v>4672.0575022461817</v>
      </c>
      <c r="P15" s="90">
        <v>3000</v>
      </c>
      <c r="Q15" s="89">
        <f>P15/O15</f>
        <v>0.64211538461538464</v>
      </c>
      <c r="R15" s="88" t="s">
        <v>320</v>
      </c>
      <c r="S15" s="87">
        <f>9.1%+10%</f>
        <v>0.191</v>
      </c>
      <c r="T15" s="86">
        <f>G15*S15</f>
        <v>2.2169369999999997</v>
      </c>
      <c r="U15" s="83">
        <f>G15+Q15+T15</f>
        <v>14.466052384615384</v>
      </c>
      <c r="V15" s="85">
        <f>AF15*$V$9</f>
        <v>1.5747500000000001</v>
      </c>
      <c r="W15" s="85">
        <f>AF15*$W$9</f>
        <v>3.1495000000000002</v>
      </c>
      <c r="X15" s="85">
        <f>AF15*$X$9</f>
        <v>3.1495000000000002</v>
      </c>
      <c r="Y15" s="83">
        <f>$Y$9-(AE15-AD15)</f>
        <v>1.0957285535937196</v>
      </c>
      <c r="Z15" s="85">
        <f>AF15*$Z$9</f>
        <v>3.1495000000000002</v>
      </c>
      <c r="AA15" s="84">
        <f>SUM(V15:Z15)</f>
        <v>12.11897855359372</v>
      </c>
      <c r="AB15" s="83">
        <f>U15+AA15</f>
        <v>26.585030938209105</v>
      </c>
      <c r="AC15" s="82">
        <f>(AE15-AB15)/AE15</f>
        <v>9.8497760215674759E-2</v>
      </c>
      <c r="AD15" s="81">
        <f t="shared" ref="AD15:AE17" si="1">AE15/(1+AE$10)</f>
        <v>28.085428928125555</v>
      </c>
      <c r="AE15" s="81">
        <f t="shared" si="1"/>
        <v>29.489700374531836</v>
      </c>
      <c r="AF15" s="81">
        <f>AG15*(1-AH15)</f>
        <v>31.495000000000001</v>
      </c>
      <c r="AG15" s="159">
        <v>62.99</v>
      </c>
      <c r="AH15" s="79">
        <v>0.5</v>
      </c>
    </row>
    <row r="16" spans="1:34" ht="39.950000000000003" customHeight="1">
      <c r="A16" s="98"/>
      <c r="B16" s="158" t="s">
        <v>325</v>
      </c>
      <c r="C16" s="97" t="s">
        <v>330</v>
      </c>
      <c r="D16" s="96" t="s">
        <v>322</v>
      </c>
      <c r="E16" s="95"/>
      <c r="F16" s="94">
        <f>F$9</f>
        <v>8.1</v>
      </c>
      <c r="G16" s="51">
        <v>15.635000000000002</v>
      </c>
      <c r="H16" s="93"/>
      <c r="I16" s="92"/>
      <c r="J16" s="52">
        <v>35</v>
      </c>
      <c r="K16" s="52">
        <v>53</v>
      </c>
      <c r="L16" s="52">
        <v>46</v>
      </c>
      <c r="M16" s="53">
        <v>4</v>
      </c>
      <c r="N16" s="91">
        <f>J16*K16*L16/1000000</f>
        <v>8.5330000000000003E-2</v>
      </c>
      <c r="O16" s="91">
        <f>65/N16*M16</f>
        <v>3046.9940232040312</v>
      </c>
      <c r="P16" s="90">
        <v>3000</v>
      </c>
      <c r="Q16" s="89">
        <f>P16/O16</f>
        <v>0.98457692307692313</v>
      </c>
      <c r="R16" s="88" t="s">
        <v>336</v>
      </c>
      <c r="S16" s="87">
        <f t="shared" ref="S16:S17" si="2">9.1%+10%</f>
        <v>0.191</v>
      </c>
      <c r="T16" s="86">
        <f>G16*S16</f>
        <v>2.9862850000000005</v>
      </c>
      <c r="U16" s="83">
        <f>G16+Q16+T16</f>
        <v>19.605861923076922</v>
      </c>
      <c r="V16" s="85">
        <f>AF16*$V$9</f>
        <v>1.9997499999999999</v>
      </c>
      <c r="W16" s="85">
        <f>AF16*$W$9</f>
        <v>3.9994999999999998</v>
      </c>
      <c r="X16" s="85">
        <f>AF16*$X$9</f>
        <v>3.9994999999999998</v>
      </c>
      <c r="Y16" s="83">
        <f>$Y$9-(AE16-AD16)</f>
        <v>0.7167380060638493</v>
      </c>
      <c r="Z16" s="85">
        <f>AF16*$Z$9</f>
        <v>3.9994999999999998</v>
      </c>
      <c r="AA16" s="84">
        <f>SUM(V16:Z16)</f>
        <v>14.714988006063848</v>
      </c>
      <c r="AB16" s="83">
        <f>U16+AA16</f>
        <v>34.32084992914077</v>
      </c>
      <c r="AC16" s="82">
        <f>(AE16-AB16)/AE16</f>
        <v>8.3518746735283242E-2</v>
      </c>
      <c r="AD16" s="81">
        <f t="shared" si="1"/>
        <v>35.665239878723021</v>
      </c>
      <c r="AE16" s="81">
        <f t="shared" si="1"/>
        <v>37.448501872659172</v>
      </c>
      <c r="AF16" s="81">
        <f>AG16*(1-AH16)</f>
        <v>39.994999999999997</v>
      </c>
      <c r="AG16" s="80">
        <v>79.989999999999995</v>
      </c>
      <c r="AH16" s="79">
        <v>0.5</v>
      </c>
    </row>
    <row r="17" spans="1:34" ht="39.950000000000003" customHeight="1">
      <c r="A17" s="98"/>
      <c r="B17" s="158" t="s">
        <v>324</v>
      </c>
      <c r="C17" s="97" t="s">
        <v>330</v>
      </c>
      <c r="D17" s="96" t="s">
        <v>335</v>
      </c>
      <c r="E17" s="95"/>
      <c r="F17" s="94">
        <f>F$9</f>
        <v>8.1</v>
      </c>
      <c r="G17" s="51">
        <v>13.091000000000001</v>
      </c>
      <c r="H17" s="93"/>
      <c r="I17" s="92"/>
      <c r="J17" s="52">
        <v>53</v>
      </c>
      <c r="K17" s="52">
        <v>37</v>
      </c>
      <c r="L17" s="52">
        <v>41</v>
      </c>
      <c r="M17" s="53">
        <v>4</v>
      </c>
      <c r="N17" s="91">
        <f>J17*K17*L17/1000000</f>
        <v>8.0401E-2</v>
      </c>
      <c r="O17" s="91">
        <f>65/N17*M17</f>
        <v>3233.7906244947203</v>
      </c>
      <c r="P17" s="90">
        <v>3000</v>
      </c>
      <c r="Q17" s="89">
        <f>P17/O17</f>
        <v>0.92770384615384616</v>
      </c>
      <c r="R17" s="88" t="s">
        <v>320</v>
      </c>
      <c r="S17" s="87">
        <f t="shared" si="2"/>
        <v>0.191</v>
      </c>
      <c r="T17" s="86">
        <f>G17*S17</f>
        <v>2.5003810000000004</v>
      </c>
      <c r="U17" s="83">
        <f>G17+Q17+T17</f>
        <v>16.519084846153849</v>
      </c>
      <c r="V17" s="85">
        <f>AF17*$V$9</f>
        <v>1.72475</v>
      </c>
      <c r="W17" s="85">
        <f>AF17*$W$9</f>
        <v>3.4495</v>
      </c>
      <c r="X17" s="85">
        <f>AF17*$X$9</f>
        <v>3.4495</v>
      </c>
      <c r="Y17" s="83">
        <f>$Y$9-(AE17-AD17)</f>
        <v>0.96196718387729518</v>
      </c>
      <c r="Z17" s="85">
        <f>AF17*$Z$9</f>
        <v>3.4495</v>
      </c>
      <c r="AA17" s="84">
        <f>SUM(V17:Z17)</f>
        <v>13.035217183877295</v>
      </c>
      <c r="AB17" s="83">
        <f>U17+AA17</f>
        <v>29.554302030031145</v>
      </c>
      <c r="AC17" s="82">
        <f>(AE17-AB17)/AE17</f>
        <v>8.4968993533171014E-2</v>
      </c>
      <c r="AD17" s="81">
        <f t="shared" si="1"/>
        <v>30.760656322454071</v>
      </c>
      <c r="AE17" s="81">
        <f t="shared" si="1"/>
        <v>32.298689138576776</v>
      </c>
      <c r="AF17" s="81">
        <f>AG17*(1-AH17)</f>
        <v>34.494999999999997</v>
      </c>
      <c r="AG17" s="80">
        <v>68.989999999999995</v>
      </c>
      <c r="AH17" s="79">
        <v>0.5</v>
      </c>
    </row>
  </sheetData>
  <mergeCells count="39">
    <mergeCell ref="G4:H4"/>
    <mergeCell ref="I4:J4"/>
    <mergeCell ref="A1:D1"/>
    <mergeCell ref="G2:H2"/>
    <mergeCell ref="I2:J2"/>
    <mergeCell ref="G3:H3"/>
    <mergeCell ref="I3:J3"/>
    <mergeCell ref="G5:H5"/>
    <mergeCell ref="I5:J5"/>
    <mergeCell ref="G6:H6"/>
    <mergeCell ref="I6:J6"/>
    <mergeCell ref="A7:A9"/>
    <mergeCell ref="B7:B9"/>
    <mergeCell ref="C7:C9"/>
    <mergeCell ref="D7:D9"/>
    <mergeCell ref="E7:E9"/>
    <mergeCell ref="F7:F8"/>
    <mergeCell ref="T7:T9"/>
    <mergeCell ref="G7:G9"/>
    <mergeCell ref="H7:H9"/>
    <mergeCell ref="I7:I9"/>
    <mergeCell ref="J7:L8"/>
    <mergeCell ref="M7:M9"/>
    <mergeCell ref="N7:N9"/>
    <mergeCell ref="O7:O9"/>
    <mergeCell ref="P7:P8"/>
    <mergeCell ref="Q7:Q9"/>
    <mergeCell ref="R7:R9"/>
    <mergeCell ref="S7:S9"/>
    <mergeCell ref="AE7:AE9"/>
    <mergeCell ref="AF7:AF9"/>
    <mergeCell ref="AG7:AG9"/>
    <mergeCell ref="AH7:AH9"/>
    <mergeCell ref="U7:U9"/>
    <mergeCell ref="V7:Z7"/>
    <mergeCell ref="AA7:AA9"/>
    <mergeCell ref="AB7:AB9"/>
    <mergeCell ref="AC7:AC9"/>
    <mergeCell ref="AD7:AD9"/>
  </mergeCells>
  <phoneticPr fontId="5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Item</vt:lpstr>
      <vt:lpstr>Amazon with fob 6%</vt:lpstr>
      <vt:lpstr>Omni with fob 6%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金桢宏</cp:lastModifiedBy>
  <cp:revision/>
  <dcterms:created xsi:type="dcterms:W3CDTF">2013-08-19T19:15:51Z</dcterms:created>
  <dcterms:modified xsi:type="dcterms:W3CDTF">2025-07-15T03:19:17Z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