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gents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RANDTYPE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mp_Stores">#REF!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abel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list">#REF!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3" i="1" l="1"/>
  <c r="BF13" i="1"/>
  <c r="AZ13" i="1"/>
  <c r="AW13" i="1"/>
  <c r="AT13" i="1"/>
  <c r="AQ13" i="1"/>
  <c r="AO13" i="1"/>
  <c r="AM13" i="1"/>
  <c r="AK13" i="1"/>
  <c r="AG13" i="1"/>
  <c r="AB13" i="1"/>
  <c r="AC13" i="1" s="1"/>
  <c r="AE13" i="1" s="1"/>
  <c r="T13" i="1"/>
  <c r="AH13" i="1" s="1"/>
  <c r="S13" i="1"/>
  <c r="BI12" i="1"/>
  <c r="BF12" i="1"/>
  <c r="AZ12" i="1"/>
  <c r="AW12" i="1"/>
  <c r="AT12" i="1"/>
  <c r="AQ12" i="1"/>
  <c r="AO12" i="1"/>
  <c r="AM12" i="1"/>
  <c r="AK12" i="1"/>
  <c r="AG12" i="1"/>
  <c r="AE12" i="1"/>
  <c r="AB12" i="1"/>
  <c r="AC12" i="1" s="1"/>
  <c r="T12" i="1"/>
  <c r="S12" i="1"/>
  <c r="BI11" i="1"/>
  <c r="BF11" i="1"/>
  <c r="AZ11" i="1"/>
  <c r="AW11" i="1"/>
  <c r="AT11" i="1"/>
  <c r="AQ11" i="1"/>
  <c r="AO11" i="1"/>
  <c r="AM11" i="1"/>
  <c r="AK11" i="1"/>
  <c r="AG11" i="1"/>
  <c r="AB11" i="1"/>
  <c r="AC11" i="1" s="1"/>
  <c r="AE11" i="1" s="1"/>
  <c r="T11" i="1"/>
  <c r="S11" i="1"/>
  <c r="BI10" i="1"/>
  <c r="BF10" i="1"/>
  <c r="AZ10" i="1"/>
  <c r="AW10" i="1"/>
  <c r="AT10" i="1"/>
  <c r="AQ10" i="1"/>
  <c r="AO10" i="1"/>
  <c r="AM10" i="1"/>
  <c r="AK10" i="1"/>
  <c r="AG10" i="1"/>
  <c r="AB10" i="1"/>
  <c r="AC10" i="1" s="1"/>
  <c r="AE10" i="1" s="1"/>
  <c r="T10" i="1"/>
  <c r="S10" i="1"/>
  <c r="BI9" i="1"/>
  <c r="BF9" i="1"/>
  <c r="AZ9" i="1"/>
  <c r="AW9" i="1"/>
  <c r="AT9" i="1"/>
  <c r="AQ9" i="1"/>
  <c r="AO9" i="1"/>
  <c r="AM9" i="1"/>
  <c r="AK9" i="1"/>
  <c r="AG9" i="1"/>
  <c r="AB9" i="1"/>
  <c r="AC9" i="1" s="1"/>
  <c r="AE9" i="1" s="1"/>
  <c r="AI9" i="1" s="1"/>
  <c r="T9" i="1"/>
  <c r="AH9" i="1" s="1"/>
  <c r="S9" i="1"/>
  <c r="BI8" i="1"/>
  <c r="BF8" i="1"/>
  <c r="AZ8" i="1"/>
  <c r="AW8" i="1"/>
  <c r="AT8" i="1"/>
  <c r="AQ8" i="1"/>
  <c r="AO8" i="1"/>
  <c r="AM8" i="1"/>
  <c r="AK8" i="1"/>
  <c r="AG8" i="1"/>
  <c r="AB8" i="1"/>
  <c r="AC8" i="1" s="1"/>
  <c r="AE8" i="1" s="1"/>
  <c r="T8" i="1"/>
  <c r="S8" i="1"/>
  <c r="BI7" i="1"/>
  <c r="BF7" i="1"/>
  <c r="AZ7" i="1"/>
  <c r="AW7" i="1"/>
  <c r="AT7" i="1"/>
  <c r="AQ7" i="1"/>
  <c r="AO7" i="1"/>
  <c r="AM7" i="1"/>
  <c r="AK7" i="1"/>
  <c r="AG7" i="1"/>
  <c r="AB7" i="1"/>
  <c r="AC7" i="1" s="1"/>
  <c r="AE7" i="1" s="1"/>
  <c r="T7" i="1"/>
  <c r="AH7" i="1" s="1"/>
  <c r="S7" i="1"/>
  <c r="BI6" i="1"/>
  <c r="BF6" i="1"/>
  <c r="AZ6" i="1"/>
  <c r="AW6" i="1"/>
  <c r="AT6" i="1"/>
  <c r="AQ6" i="1"/>
  <c r="AO6" i="1"/>
  <c r="AM6" i="1"/>
  <c r="AK6" i="1"/>
  <c r="AG6" i="1"/>
  <c r="AB6" i="1"/>
  <c r="AC6" i="1" s="1"/>
  <c r="AE6" i="1" s="1"/>
  <c r="T6" i="1"/>
  <c r="S6" i="1"/>
  <c r="BI5" i="1"/>
  <c r="BF5" i="1"/>
  <c r="AZ5" i="1"/>
  <c r="AW5" i="1"/>
  <c r="AT5" i="1"/>
  <c r="AQ5" i="1"/>
  <c r="AO5" i="1"/>
  <c r="AM5" i="1"/>
  <c r="AK5" i="1"/>
  <c r="AG5" i="1"/>
  <c r="AB5" i="1"/>
  <c r="AC5" i="1" s="1"/>
  <c r="AE5" i="1" s="1"/>
  <c r="T5" i="1"/>
  <c r="S5" i="1"/>
  <c r="BI4" i="1"/>
  <c r="BF4" i="1"/>
  <c r="AZ4" i="1"/>
  <c r="AW4" i="1"/>
  <c r="AT4" i="1"/>
  <c r="AQ4" i="1"/>
  <c r="AO4" i="1"/>
  <c r="AM4" i="1"/>
  <c r="AK4" i="1"/>
  <c r="AG4" i="1"/>
  <c r="AB4" i="1"/>
  <c r="AC4" i="1" s="1"/>
  <c r="AE4" i="1" s="1"/>
  <c r="T4" i="1"/>
  <c r="S4" i="1"/>
  <c r="BI3" i="1"/>
  <c r="BF3" i="1"/>
  <c r="AZ3" i="1"/>
  <c r="AW3" i="1"/>
  <c r="AT3" i="1"/>
  <c r="AQ3" i="1"/>
  <c r="AO3" i="1"/>
  <c r="AM3" i="1"/>
  <c r="AK3" i="1"/>
  <c r="AG3" i="1"/>
  <c r="AH3" i="1" s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BA7" i="1" l="1"/>
  <c r="BA2" i="1"/>
  <c r="BA8" i="1"/>
  <c r="BA10" i="1"/>
  <c r="BA11" i="1"/>
  <c r="AH2" i="1"/>
  <c r="AI2" i="1" s="1"/>
  <c r="BA6" i="1"/>
  <c r="BA9" i="1"/>
  <c r="BB9" i="1" s="1"/>
  <c r="BC9" i="1" s="1"/>
  <c r="AH10" i="1"/>
  <c r="BA12" i="1"/>
  <c r="BA4" i="1"/>
  <c r="AH6" i="1"/>
  <c r="BA13" i="1"/>
  <c r="AI6" i="1"/>
  <c r="AH12" i="1"/>
  <c r="AH5" i="1"/>
  <c r="AI5" i="1" s="1"/>
  <c r="BA5" i="1"/>
  <c r="BA3" i="1"/>
  <c r="AH4" i="1"/>
  <c r="AI4" i="1" s="1"/>
  <c r="BB4" i="1" s="1"/>
  <c r="AH8" i="1"/>
  <c r="AI8" i="1" s="1"/>
  <c r="BB8" i="1" s="1"/>
  <c r="AI3" i="1"/>
  <c r="AI7" i="1"/>
  <c r="BB7" i="1" s="1"/>
  <c r="AH11" i="1"/>
  <c r="AI11" i="1" s="1"/>
  <c r="AI13" i="1"/>
  <c r="AI10" i="1"/>
  <c r="AI12" i="1"/>
  <c r="BB13" i="1" l="1"/>
  <c r="BH13" i="1" s="1"/>
  <c r="BB5" i="1"/>
  <c r="BB11" i="1"/>
  <c r="BC11" i="1" s="1"/>
  <c r="BB6" i="1"/>
  <c r="BC6" i="1" s="1"/>
  <c r="BB10" i="1"/>
  <c r="BB2" i="1"/>
  <c r="BC2" i="1" s="1"/>
  <c r="BB12" i="1"/>
  <c r="BH12" i="1" s="1"/>
  <c r="BH9" i="1"/>
  <c r="BB3" i="1"/>
  <c r="BH5" i="1"/>
  <c r="BC5" i="1"/>
  <c r="BH4" i="1"/>
  <c r="BC4" i="1"/>
  <c r="BH8" i="1"/>
  <c r="BC8" i="1"/>
  <c r="BH10" i="1"/>
  <c r="BC10" i="1"/>
  <c r="BC13" i="1"/>
  <c r="BH7" i="1"/>
  <c r="BC7" i="1"/>
  <c r="BH11" i="1"/>
  <c r="BH3" i="1"/>
  <c r="BC3" i="1"/>
  <c r="BC12" i="1"/>
  <c r="BH6" i="1" l="1"/>
  <c r="BH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<sst xmlns="http://schemas.openxmlformats.org/spreadsheetml/2006/main" count="193" uniqueCount="106">
  <si>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</si>
  <si>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</si>
  <si>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</si>
  <si>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</si>
  <si>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</si>
  <si>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</si>
  <si>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</si>
  <si>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</si>
  <si>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</si>
  <si>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</si>
  <si>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</si>
  <si>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</si>
  <si>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</si>
  <si>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</si>
  <si>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</si>
  <si>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</si>
  <si>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</si>
  <si>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</si>
  <si>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</si>
  <si>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</si>
  <si>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</si>
  <si>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</si>
  <si>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</si>
  <si>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</si>
  <si>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</si>
  <si>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</si>
  <si>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</si>
  <si>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</si>
  <si>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</si>
  <si>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</si>
  <si>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</si>
  <si>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</si>
  <si>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</si>
  <si>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</si>
  <si>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</si>
  <si>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</si>
  <si>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</si>
  <si>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</si>
  <si>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</si>
  <si>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</si>
  <si>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</si>
  <si>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</si>
  <si>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</si>
  <si>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</si>
  <si>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</si>
  <si>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</si>
  <si>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</si>
  <si>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</si>
  <si>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</si>
  <si>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</si>
  <si>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</si>
  <si>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</si>
  <si>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</si>
  <si>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</si>
  <si>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</si>
  <si>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</si>
  <si>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</si>
  <si>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</si>
  <si>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</si>
  <si>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</si>
  <si>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</si>
  <si>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</si>
  <si>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HE IS RISEN WILD ROSES</t>
  </si>
  <si>
    <t>Easter26 THW</t>
  </si>
  <si>
    <t>Printed Throw</t>
  </si>
  <si>
    <t>350gsm printed Glimmersoft plush, 100%polyester, self hem, on wooden hanger with card, case pack 12</t>
  </si>
  <si>
    <t>60x70"</t>
  </si>
  <si>
    <t>multi</t>
  </si>
  <si>
    <t>RS50-8308</t>
    <phoneticPr fontId="7" type="noConversion"/>
  </si>
  <si>
    <t>Piece</t>
  </si>
  <si>
    <t>Partially Compressed</t>
  </si>
  <si>
    <t>6301.40.0020</t>
    <phoneticPr fontId="0" type="noConversion"/>
  </si>
  <si>
    <t>BUNNIES IN TEA CUPS YELLOW</t>
  </si>
  <si>
    <t>350gsm printed Glimmersoft plush, 100%polyester, self hem, on wooden hanger with card, case pack 13</t>
  </si>
  <si>
    <t>RS50-8309</t>
  </si>
  <si>
    <t>TONAL BUNNIES BLUE</t>
  </si>
  <si>
    <t>350gsm printed Glimmersoft plush, 100%polyester, self hem, on wooden hanger with card, case pack 14</t>
  </si>
  <si>
    <t>RS50-8310</t>
  </si>
  <si>
    <t>6301.40.0020</t>
  </si>
  <si>
    <t>BUNNY HARVEST PINK</t>
  </si>
  <si>
    <t>350gsm printed Glimmersoft plush, 100%polyester, self hem, on wooden hanger with card, case pack 15</t>
  </si>
  <si>
    <t>RS50-8311</t>
  </si>
  <si>
    <t>WESTERN BUNNIES</t>
  </si>
  <si>
    <t>350gsm printed Glimmersoft plush, 100%polyester, self hem, on wooden hanger with card, case pack 16</t>
  </si>
  <si>
    <t>RS50-8312</t>
  </si>
  <si>
    <t>DAFFOFIL BLUE</t>
  </si>
  <si>
    <t>350gsm printed Glimmersoft plush, 100%polyester, self hem, on wooden hanger with card, case pack 17</t>
  </si>
  <si>
    <t>RS50-8313</t>
  </si>
  <si>
    <t>FRAMED FLORAL PINK</t>
  </si>
  <si>
    <t>350gsm printed Glimmersoft plush, 100%polyester, self hem, on wooden hanger with card, case pack 18</t>
  </si>
  <si>
    <t>RS50-8314</t>
  </si>
  <si>
    <t>IRISES, TULIPS, MULTI</t>
  </si>
  <si>
    <t>350gsm printed Glimmersoft plush, 100%polyester, self hem, on wooden hanger with card, case pack 19</t>
  </si>
  <si>
    <t>RS50-8315</t>
  </si>
  <si>
    <t>BUNNIES &amp; CARROTS GREEN/ORANGE</t>
  </si>
  <si>
    <t>350gsm printed Glimmersoft plush, 100%polyester, self hem, on wooden hanger with card, case pack 20</t>
  </si>
  <si>
    <t>RS50-8316</t>
  </si>
  <si>
    <t>EASTER PINK GINGHAM CARROT</t>
  </si>
  <si>
    <t>350gsm printed Glimmersoft plush, 100%polyester, self hem, on wooden hanger with card, case pack 21</t>
  </si>
  <si>
    <t>RS50-8317</t>
  </si>
  <si>
    <t>SLEEPING BUNNIES</t>
  </si>
  <si>
    <t>350gsm printed Glimmersoft plush, 100%polyester, self hem, on wooden hanger with card, case pack 22</t>
  </si>
  <si>
    <t>RS50-8318</t>
  </si>
  <si>
    <t>SOLID ORCHID PINK</t>
  </si>
  <si>
    <t>350gsm printed Glimmersoft plush, 100%polyester, self hem, on wooden hanger with card, case pack 23</t>
  </si>
  <si>
    <t>RS50-8319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</si>
</sst>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0" fontId="5" fillId="0" borderId="1" xfId="4" applyBorder="1" applyAlignment="1" applyProtection="1">
      <alignment horizontal="center" wrapText="1"/>
      <protection locked="0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1" fillId="8" borderId="1" xfId="6" applyNumberFormat="1" applyFill="1" applyBorder="1" applyAlignment="1">
      <alignment wrapText="1"/>
    </xf>
    <xf numFmtId="10" fontId="1" fillId="0" borderId="1" xfId="6" applyNumberFormat="1" applyBorder="1" applyAlignment="1">
      <alignment wrapText="1"/>
    </xf>
    <xf numFmtId="177" fontId="1" fillId="8" borderId="1" xfId="6" applyNumberFormat="1" applyFill="1" applyBorder="1" applyAlignment="1">
      <alignment wrapText="1"/>
    </xf>
    <xf numFmtId="10" fontId="1" fillId="0" borderId="1" xfId="6" applyNumberFormat="1" applyBorder="1" applyAlignment="1">
      <alignment wrapText="1"/>
    </xf>
  </cellXfs>
  <cellStyles count="11">
    <cellStyle name="Currency 2" xfId="3"/>
    <cellStyle name="Normal 2" xfId="1"/>
    <cellStyle name="Normal 2 18 2" xfId="2"/>
    <cellStyle name="Normal 2 18 2 2" xfId="8"/>
    <cellStyle name="Normal 2 2" xfId="7"/>
    <cellStyle name="Percent 2" xfId="5"/>
    <cellStyle name="常规" xfId="0" builtinId="0"/>
    <cellStyle name="常规 2" xfId="6"/>
    <cellStyle name="常规 3" xfId="10"/>
    <cellStyle name="样式 1 2" xfId="4"/>
    <cellStyle name="样式 1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Easter26%20350GS%20THW%20POE%20commit%207.2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BUY PLAN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3.72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3"/>
  <sheetViews>
    <sheetView tabSelected="1" workbookViewId="0">
      <selection activeCell="AY11" sqref="AY1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20.28515625" style="2" customWidth="1"/>
    <col min="8" max="9" width="7.42578125" style="2" customWidth="1"/>
    <col min="10" max="10" width="33.85546875" style="2" customWidth="1"/>
    <col min="11" max="11" width="7" style="2" customWidth="1"/>
    <col min="12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9" customWidth="1"/>
    <col min="49" max="49" width="9.5703125" style="5" customWidth="1"/>
    <col min="50" max="50" width="7.7109375" style="5" customWidth="1"/>
    <col min="51" max="51" width="8.28515625" style="9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3.5703125" style="2" customWidth="1"/>
    <col min="62" max="16384" width="9.140625" style="2"/>
  </cols>
  <sheetData>
    <row r="1" spans="1:61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2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12" t="s">
        <v>46</v>
      </c>
      <c r="AV1" s="30" t="s">
        <v>47</v>
      </c>
      <c r="AW1" s="29" t="s">
        <v>48</v>
      </c>
      <c r="AX1" s="12" t="s">
        <v>49</v>
      </c>
      <c r="AY1" s="30" t="s">
        <v>50</v>
      </c>
      <c r="AZ1" s="29" t="s">
        <v>51</v>
      </c>
      <c r="BA1" s="29" t="s">
        <v>52</v>
      </c>
      <c r="BB1" s="33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12" t="s">
        <v>58</v>
      </c>
      <c r="BH1" s="38" t="s">
        <v>59</v>
      </c>
      <c r="BI1" s="38" t="s">
        <v>60</v>
      </c>
    </row>
    <row r="2" spans="1:61" ht="48" customHeight="1" x14ac:dyDescent="0.25">
      <c r="A2" s="39">
        <v>1</v>
      </c>
      <c r="B2" s="40"/>
      <c r="C2" s="40"/>
      <c r="D2" s="40"/>
      <c r="E2" s="40"/>
      <c r="F2" s="40" t="s">
        <v>61</v>
      </c>
      <c r="G2" s="40" t="s">
        <v>62</v>
      </c>
      <c r="H2" s="40" t="s">
        <v>63</v>
      </c>
      <c r="I2" s="40" t="s">
        <v>64</v>
      </c>
      <c r="J2" s="40" t="s">
        <v>65</v>
      </c>
      <c r="K2" s="40" t="s">
        <v>66</v>
      </c>
      <c r="L2" s="40" t="s">
        <v>67</v>
      </c>
      <c r="M2" s="40"/>
      <c r="N2" s="41" t="s">
        <v>68</v>
      </c>
      <c r="O2" s="40"/>
      <c r="P2" s="40" t="s">
        <v>69</v>
      </c>
      <c r="Q2" s="42"/>
      <c r="R2" s="43">
        <v>8.1</v>
      </c>
      <c r="S2" s="44">
        <f>IF(ISERROR(Q2/R2),"",Q2/R2)</f>
        <v>0</v>
      </c>
      <c r="T2" s="45">
        <f>'[1]HZ upd 6.27.2025'!B70</f>
        <v>3.72</v>
      </c>
      <c r="U2" s="11">
        <v>3.63</v>
      </c>
      <c r="V2" s="40" t="s">
        <v>70</v>
      </c>
      <c r="W2" s="46">
        <v>43</v>
      </c>
      <c r="X2" s="46">
        <v>38</v>
      </c>
      <c r="Y2" s="46">
        <v>66</v>
      </c>
      <c r="Z2" s="43">
        <v>4</v>
      </c>
      <c r="AA2" s="47">
        <v>14</v>
      </c>
      <c r="AB2" s="48">
        <f>IF(W2="","",W2*X2*Y2/1000000)</f>
        <v>0.107844</v>
      </c>
      <c r="AC2" s="49">
        <f>IF(AA2="","",65/AB2*AA2)</f>
        <v>8438.1143132673114</v>
      </c>
      <c r="AD2" s="40">
        <v>2250</v>
      </c>
      <c r="AE2" s="50">
        <f>IF(ISERROR(AD2/AC2),"",AD2/AC2)</f>
        <v>0.26664725274725276</v>
      </c>
      <c r="AF2" s="51" t="s">
        <v>71</v>
      </c>
      <c r="AG2" s="52">
        <f>8.5%+30%</f>
        <v>0.38500000000000001</v>
      </c>
      <c r="AH2" s="50">
        <f>IF(ISERROR(T2*AG2),"",T2*AG2)</f>
        <v>1.4322000000000001</v>
      </c>
      <c r="AI2" s="50">
        <f t="shared" ref="AI2:AI13" si="0">IF(ISERROR(T2+AE2+AH2),"",T2+AE2+AH2)</f>
        <v>5.4188472527472529</v>
      </c>
      <c r="AJ2" s="52">
        <v>0.01</v>
      </c>
      <c r="AK2" s="50">
        <f t="shared" ref="AK2:AK13" si="1">IF(ISERROR(BD2*AJ2),"",BD2*AJ2)</f>
        <v>5.9699999999999996E-2</v>
      </c>
      <c r="AL2" s="52">
        <v>0</v>
      </c>
      <c r="AM2" s="50">
        <f t="shared" ref="AM2:AM13" si="2">IF(ISERROR(BD2*AL2),"",BD2*AL2)</f>
        <v>0</v>
      </c>
      <c r="AN2" s="52">
        <v>0</v>
      </c>
      <c r="AO2" s="50">
        <f t="shared" ref="AO2:AO13" si="3">IF(ISERROR(BD2*AN2),"",BD2*AN2)</f>
        <v>0</v>
      </c>
      <c r="AP2" s="52">
        <v>0</v>
      </c>
      <c r="AQ2" s="50">
        <f>IF(ISERROR(BD2*AP2),"",BD2*AP2)</f>
        <v>0</v>
      </c>
      <c r="AR2" s="40">
        <v>0</v>
      </c>
      <c r="AS2" s="52">
        <v>0</v>
      </c>
      <c r="AT2" s="50">
        <f t="shared" ref="AT2:AT13" si="4">IF(ISERROR(BD2*AS2),"",BD2*AS2)</f>
        <v>0</v>
      </c>
      <c r="AU2" s="50">
        <v>0</v>
      </c>
      <c r="AV2" s="52">
        <v>0</v>
      </c>
      <c r="AW2" s="50">
        <f>IF(ISERROR(BD2*AV2),"",BD2*AV2)</f>
        <v>0</v>
      </c>
      <c r="AX2" s="50">
        <v>0</v>
      </c>
      <c r="AY2" s="52">
        <v>0</v>
      </c>
      <c r="AZ2" s="50">
        <f>IF(ISERROR(BD2*AY2),"",BD2*AY2)</f>
        <v>0</v>
      </c>
      <c r="BA2" s="50">
        <f t="shared" ref="BA2:BA13" si="5">IF(ISERROR(AK2+AM2+AO2+AT2),"",AK2+AM2+AO2+AT2)</f>
        <v>5.9699999999999996E-2</v>
      </c>
      <c r="BB2" s="50">
        <f t="shared" ref="BB2:BB13" si="6">IF(ISERROR(AI2+BA2),"",AI2+BA2)</f>
        <v>5.4785472527472532</v>
      </c>
      <c r="BC2" s="53">
        <f t="shared" ref="BC2:BC13" si="7">IF(ISERROR((BD2-BB2)/BD2),"",(BD2-BB2)/BD2)</f>
        <v>8.2320393174664414E-2</v>
      </c>
      <c r="BD2" s="11">
        <v>5.97</v>
      </c>
      <c r="BE2" s="11">
        <v>12.99</v>
      </c>
      <c r="BF2" s="53">
        <f>IF(ISERROR((BE2-BD2)/BE2),"",(BE2-BD2)/BE2)</f>
        <v>0.5404157043879908</v>
      </c>
      <c r="BG2" s="10">
        <v>1872</v>
      </c>
      <c r="BH2" s="50">
        <f>IF(ISERROR(BB2*BG2),"",BB2*BG2)</f>
        <v>10255.840457142858</v>
      </c>
      <c r="BI2" s="50">
        <f>IF(ISERROR(BD2*BG2),"",BD2*BG2)</f>
        <v>11175.84</v>
      </c>
    </row>
    <row r="3" spans="1:61" ht="48" customHeight="1" x14ac:dyDescent="0.25">
      <c r="A3" s="39">
        <v>2</v>
      </c>
      <c r="B3" s="40"/>
      <c r="C3" s="40"/>
      <c r="D3" s="40"/>
      <c r="E3" s="40"/>
      <c r="F3" s="40" t="s">
        <v>61</v>
      </c>
      <c r="G3" s="40" t="s">
        <v>72</v>
      </c>
      <c r="H3" s="40" t="s">
        <v>63</v>
      </c>
      <c r="I3" s="40" t="s">
        <v>64</v>
      </c>
      <c r="J3" s="40" t="s">
        <v>73</v>
      </c>
      <c r="K3" s="40" t="s">
        <v>66</v>
      </c>
      <c r="L3" s="40" t="s">
        <v>67</v>
      </c>
      <c r="M3" s="40"/>
      <c r="N3" s="41" t="s">
        <v>74</v>
      </c>
      <c r="O3" s="40"/>
      <c r="P3" s="40" t="s">
        <v>69</v>
      </c>
      <c r="Q3" s="42"/>
      <c r="R3" s="43">
        <v>8.1</v>
      </c>
      <c r="S3" s="44">
        <f t="shared" ref="S3:S13" si="8">IF(ISERROR(Q3/R3),"",Q3/R3)</f>
        <v>0</v>
      </c>
      <c r="T3" s="45">
        <f>'[1]HZ upd 6.27.2025'!B70</f>
        <v>3.72</v>
      </c>
      <c r="U3" s="11">
        <v>3.63</v>
      </c>
      <c r="V3" s="40" t="s">
        <v>70</v>
      </c>
      <c r="W3" s="46">
        <v>43</v>
      </c>
      <c r="X3" s="46">
        <v>38</v>
      </c>
      <c r="Y3" s="46">
        <v>66</v>
      </c>
      <c r="Z3" s="43">
        <v>4</v>
      </c>
      <c r="AA3" s="47">
        <v>14</v>
      </c>
      <c r="AB3" s="48">
        <f t="shared" ref="AB3:AB13" si="9">IF(W3="","",W3*X3*Y3/1000000)</f>
        <v>0.107844</v>
      </c>
      <c r="AC3" s="49">
        <f t="shared" ref="AC3:AC13" si="10">IF(AA3="","",65/AB3*AA3)</f>
        <v>8438.1143132673114</v>
      </c>
      <c r="AD3" s="40">
        <v>2250</v>
      </c>
      <c r="AE3" s="50">
        <f t="shared" ref="AE3:AE13" si="11">IF(ISERROR(AD3/AC3),"",AD3/AC3)</f>
        <v>0.26664725274725276</v>
      </c>
      <c r="AF3" s="51" t="s">
        <v>71</v>
      </c>
      <c r="AG3" s="52">
        <f>8.5%+30%</f>
        <v>0.38500000000000001</v>
      </c>
      <c r="AH3" s="50">
        <f>IF(ISERROR(T3*AG3),"",T3*AG3)</f>
        <v>1.4322000000000001</v>
      </c>
      <c r="AI3" s="50">
        <f t="shared" si="0"/>
        <v>5.4188472527472529</v>
      </c>
      <c r="AJ3" s="52">
        <v>0.01</v>
      </c>
      <c r="AK3" s="50">
        <f t="shared" si="1"/>
        <v>5.9699999999999996E-2</v>
      </c>
      <c r="AL3" s="52">
        <v>0</v>
      </c>
      <c r="AM3" s="50">
        <f t="shared" si="2"/>
        <v>0</v>
      </c>
      <c r="AN3" s="52">
        <v>0</v>
      </c>
      <c r="AO3" s="50">
        <f t="shared" si="3"/>
        <v>0</v>
      </c>
      <c r="AP3" s="52">
        <v>0</v>
      </c>
      <c r="AQ3" s="50">
        <f t="shared" ref="AQ3:AQ13" si="12">IF(ISERROR(BD3*AP3),"",BD3*AP3)</f>
        <v>0</v>
      </c>
      <c r="AR3" s="40">
        <v>0</v>
      </c>
      <c r="AS3" s="52">
        <v>0</v>
      </c>
      <c r="AT3" s="50">
        <f t="shared" si="4"/>
        <v>0</v>
      </c>
      <c r="AU3" s="54">
        <v>0</v>
      </c>
      <c r="AV3" s="55">
        <v>0</v>
      </c>
      <c r="AW3" s="50">
        <f t="shared" ref="AW3:AW13" si="13">IF(ISERROR(BD3*AV3),"",BD3*AV3)</f>
        <v>0</v>
      </c>
      <c r="AX3" s="50">
        <v>0</v>
      </c>
      <c r="AY3" s="52">
        <v>0</v>
      </c>
      <c r="AZ3" s="50">
        <f t="shared" ref="AZ3:AZ13" si="14">IF(ISERROR(BD3*AY3),"",BD3*AY3)</f>
        <v>0</v>
      </c>
      <c r="BA3" s="50">
        <f t="shared" si="5"/>
        <v>5.9699999999999996E-2</v>
      </c>
      <c r="BB3" s="50">
        <f t="shared" si="6"/>
        <v>5.4785472527472532</v>
      </c>
      <c r="BC3" s="53">
        <f t="shared" si="7"/>
        <v>8.2320393174664414E-2</v>
      </c>
      <c r="BD3" s="11">
        <v>5.97</v>
      </c>
      <c r="BE3" s="11">
        <v>12.99</v>
      </c>
      <c r="BF3" s="53">
        <f t="shared" ref="BF3:BF13" si="15">IF(ISERROR((BE3-BD3)/BE3),"",(BE3-BD3)/BE3)</f>
        <v>0.5404157043879908</v>
      </c>
      <c r="BG3" s="10">
        <v>1872</v>
      </c>
      <c r="BH3" s="50">
        <f t="shared" ref="BH3:BH13" si="16">IF(ISERROR(BB3*BG3),"",BB3*BG3)</f>
        <v>10255.840457142858</v>
      </c>
      <c r="BI3" s="50">
        <f t="shared" ref="BI3:BI13" si="17">IF(ISERROR(BD3*BG3),"",BD3*BG3)</f>
        <v>11175.84</v>
      </c>
    </row>
    <row r="4" spans="1:61" ht="48" customHeight="1" x14ac:dyDescent="0.25">
      <c r="A4" s="39">
        <v>3</v>
      </c>
      <c r="B4" s="40"/>
      <c r="C4" s="40"/>
      <c r="D4" s="40"/>
      <c r="E4" s="40"/>
      <c r="F4" s="40" t="s">
        <v>61</v>
      </c>
      <c r="G4" s="40" t="s">
        <v>75</v>
      </c>
      <c r="H4" s="40" t="s">
        <v>63</v>
      </c>
      <c r="I4" s="40" t="s">
        <v>64</v>
      </c>
      <c r="J4" s="40" t="s">
        <v>76</v>
      </c>
      <c r="K4" s="40" t="s">
        <v>66</v>
      </c>
      <c r="L4" s="40" t="s">
        <v>67</v>
      </c>
      <c r="M4" s="40"/>
      <c r="N4" s="41" t="s">
        <v>77</v>
      </c>
      <c r="O4" s="40"/>
      <c r="P4" s="40" t="s">
        <v>69</v>
      </c>
      <c r="Q4" s="42"/>
      <c r="R4" s="43">
        <v>8.1</v>
      </c>
      <c r="S4" s="44">
        <f t="shared" si="8"/>
        <v>0</v>
      </c>
      <c r="T4" s="45">
        <f>'[1]HZ upd 6.27.2025'!B70</f>
        <v>3.72</v>
      </c>
      <c r="U4" s="11">
        <v>3.63</v>
      </c>
      <c r="V4" s="40" t="s">
        <v>70</v>
      </c>
      <c r="W4" s="46">
        <v>43</v>
      </c>
      <c r="X4" s="46">
        <v>38</v>
      </c>
      <c r="Y4" s="46">
        <v>66</v>
      </c>
      <c r="Z4" s="43">
        <v>4</v>
      </c>
      <c r="AA4" s="47">
        <v>14</v>
      </c>
      <c r="AB4" s="48">
        <f t="shared" si="9"/>
        <v>0.107844</v>
      </c>
      <c r="AC4" s="49">
        <f t="shared" si="10"/>
        <v>8438.1143132673114</v>
      </c>
      <c r="AD4" s="40">
        <v>2250</v>
      </c>
      <c r="AE4" s="50">
        <f t="shared" si="11"/>
        <v>0.26664725274725276</v>
      </c>
      <c r="AF4" s="51" t="s">
        <v>78</v>
      </c>
      <c r="AG4" s="52">
        <f t="shared" ref="AG4:AG13" si="18">8.5%+30%</f>
        <v>0.38500000000000001</v>
      </c>
      <c r="AH4" s="50">
        <f t="shared" ref="AH4:AH13" si="19">IF(ISERROR(T4*AG4),"",T4*AG4)</f>
        <v>1.4322000000000001</v>
      </c>
      <c r="AI4" s="50">
        <f t="shared" si="0"/>
        <v>5.4188472527472529</v>
      </c>
      <c r="AJ4" s="52">
        <v>0.01</v>
      </c>
      <c r="AK4" s="50">
        <f t="shared" si="1"/>
        <v>5.9699999999999996E-2</v>
      </c>
      <c r="AL4" s="52">
        <v>0</v>
      </c>
      <c r="AM4" s="50">
        <f t="shared" si="2"/>
        <v>0</v>
      </c>
      <c r="AN4" s="52">
        <v>0</v>
      </c>
      <c r="AO4" s="50">
        <f t="shared" si="3"/>
        <v>0</v>
      </c>
      <c r="AP4" s="52">
        <v>0</v>
      </c>
      <c r="AQ4" s="50">
        <f t="shared" si="12"/>
        <v>0</v>
      </c>
      <c r="AR4" s="40">
        <v>0</v>
      </c>
      <c r="AS4" s="52">
        <v>0</v>
      </c>
      <c r="AT4" s="50">
        <f t="shared" si="4"/>
        <v>0</v>
      </c>
      <c r="AU4" s="54">
        <v>0</v>
      </c>
      <c r="AV4" s="55">
        <v>0</v>
      </c>
      <c r="AW4" s="50">
        <f t="shared" si="13"/>
        <v>0</v>
      </c>
      <c r="AX4" s="50">
        <v>0</v>
      </c>
      <c r="AY4" s="52">
        <v>0</v>
      </c>
      <c r="AZ4" s="50">
        <f t="shared" si="14"/>
        <v>0</v>
      </c>
      <c r="BA4" s="50">
        <f t="shared" si="5"/>
        <v>5.9699999999999996E-2</v>
      </c>
      <c r="BB4" s="50">
        <f t="shared" si="6"/>
        <v>5.4785472527472532</v>
      </c>
      <c r="BC4" s="53">
        <f t="shared" si="7"/>
        <v>8.2320393174664414E-2</v>
      </c>
      <c r="BD4" s="11">
        <v>5.97</v>
      </c>
      <c r="BE4" s="11">
        <v>12.99</v>
      </c>
      <c r="BF4" s="53">
        <f t="shared" si="15"/>
        <v>0.5404157043879908</v>
      </c>
      <c r="BG4" s="10">
        <v>1872</v>
      </c>
      <c r="BH4" s="50">
        <f t="shared" si="16"/>
        <v>10255.840457142858</v>
      </c>
      <c r="BI4" s="50">
        <f t="shared" si="17"/>
        <v>11175.84</v>
      </c>
    </row>
    <row r="5" spans="1:61" ht="48" customHeight="1" x14ac:dyDescent="0.25">
      <c r="A5" s="39">
        <v>4</v>
      </c>
      <c r="B5" s="40"/>
      <c r="C5" s="40"/>
      <c r="D5" s="40"/>
      <c r="E5" s="40"/>
      <c r="F5" s="40" t="s">
        <v>61</v>
      </c>
      <c r="G5" s="40" t="s">
        <v>79</v>
      </c>
      <c r="H5" s="40" t="s">
        <v>63</v>
      </c>
      <c r="I5" s="40" t="s">
        <v>64</v>
      </c>
      <c r="J5" s="40" t="s">
        <v>80</v>
      </c>
      <c r="K5" s="40" t="s">
        <v>66</v>
      </c>
      <c r="L5" s="40" t="s">
        <v>67</v>
      </c>
      <c r="M5" s="40"/>
      <c r="N5" s="41" t="s">
        <v>81</v>
      </c>
      <c r="O5" s="40"/>
      <c r="P5" s="40" t="s">
        <v>69</v>
      </c>
      <c r="Q5" s="42"/>
      <c r="R5" s="43">
        <v>8.1</v>
      </c>
      <c r="S5" s="44">
        <f t="shared" si="8"/>
        <v>0</v>
      </c>
      <c r="T5" s="45">
        <f>'[1]HZ upd 6.27.2025'!B70</f>
        <v>3.72</v>
      </c>
      <c r="U5" s="11">
        <v>3.63</v>
      </c>
      <c r="V5" s="40" t="s">
        <v>70</v>
      </c>
      <c r="W5" s="46">
        <v>43</v>
      </c>
      <c r="X5" s="46">
        <v>38</v>
      </c>
      <c r="Y5" s="46">
        <v>66</v>
      </c>
      <c r="Z5" s="43">
        <v>4</v>
      </c>
      <c r="AA5" s="47">
        <v>14</v>
      </c>
      <c r="AB5" s="48">
        <f t="shared" si="9"/>
        <v>0.107844</v>
      </c>
      <c r="AC5" s="49">
        <f t="shared" si="10"/>
        <v>8438.1143132673114</v>
      </c>
      <c r="AD5" s="40">
        <v>2250</v>
      </c>
      <c r="AE5" s="50">
        <f t="shared" si="11"/>
        <v>0.26664725274725276</v>
      </c>
      <c r="AF5" s="51" t="s">
        <v>78</v>
      </c>
      <c r="AG5" s="52">
        <f t="shared" si="18"/>
        <v>0.38500000000000001</v>
      </c>
      <c r="AH5" s="50">
        <f t="shared" si="19"/>
        <v>1.4322000000000001</v>
      </c>
      <c r="AI5" s="50">
        <f t="shared" si="0"/>
        <v>5.4188472527472529</v>
      </c>
      <c r="AJ5" s="52">
        <v>0.01</v>
      </c>
      <c r="AK5" s="50">
        <f t="shared" si="1"/>
        <v>5.9699999999999996E-2</v>
      </c>
      <c r="AL5" s="52">
        <v>0</v>
      </c>
      <c r="AM5" s="50">
        <f t="shared" si="2"/>
        <v>0</v>
      </c>
      <c r="AN5" s="52">
        <v>0</v>
      </c>
      <c r="AO5" s="50">
        <f t="shared" si="3"/>
        <v>0</v>
      </c>
      <c r="AP5" s="52">
        <v>0</v>
      </c>
      <c r="AQ5" s="50">
        <f t="shared" si="12"/>
        <v>0</v>
      </c>
      <c r="AR5" s="40">
        <v>0</v>
      </c>
      <c r="AS5" s="52">
        <v>0</v>
      </c>
      <c r="AT5" s="50">
        <f t="shared" si="4"/>
        <v>0</v>
      </c>
      <c r="AU5" s="54">
        <v>0</v>
      </c>
      <c r="AV5" s="55">
        <v>0</v>
      </c>
      <c r="AW5" s="50">
        <f t="shared" si="13"/>
        <v>0</v>
      </c>
      <c r="AX5" s="50">
        <v>0</v>
      </c>
      <c r="AY5" s="52">
        <v>0</v>
      </c>
      <c r="AZ5" s="50">
        <f t="shared" si="14"/>
        <v>0</v>
      </c>
      <c r="BA5" s="50">
        <f t="shared" si="5"/>
        <v>5.9699999999999996E-2</v>
      </c>
      <c r="BB5" s="50">
        <f t="shared" si="6"/>
        <v>5.4785472527472532</v>
      </c>
      <c r="BC5" s="53">
        <f t="shared" si="7"/>
        <v>8.2320393174664414E-2</v>
      </c>
      <c r="BD5" s="11">
        <v>5.97</v>
      </c>
      <c r="BE5" s="11">
        <v>12.99</v>
      </c>
      <c r="BF5" s="53">
        <f t="shared" si="15"/>
        <v>0.5404157043879908</v>
      </c>
      <c r="BG5" s="10">
        <v>1872</v>
      </c>
      <c r="BH5" s="50">
        <f t="shared" si="16"/>
        <v>10255.840457142858</v>
      </c>
      <c r="BI5" s="50">
        <f t="shared" si="17"/>
        <v>11175.84</v>
      </c>
    </row>
    <row r="6" spans="1:61" ht="45" x14ac:dyDescent="0.25">
      <c r="A6" s="39">
        <v>5</v>
      </c>
      <c r="B6" s="40"/>
      <c r="C6" s="40"/>
      <c r="D6" s="40"/>
      <c r="E6" s="40"/>
      <c r="F6" s="40" t="s">
        <v>61</v>
      </c>
      <c r="G6" s="40" t="s">
        <v>82</v>
      </c>
      <c r="H6" s="40" t="s">
        <v>63</v>
      </c>
      <c r="I6" s="40" t="s">
        <v>64</v>
      </c>
      <c r="J6" s="40" t="s">
        <v>83</v>
      </c>
      <c r="K6" s="40" t="s">
        <v>66</v>
      </c>
      <c r="L6" s="40" t="s">
        <v>67</v>
      </c>
      <c r="M6" s="40"/>
      <c r="N6" s="41" t="s">
        <v>84</v>
      </c>
      <c r="O6" s="40"/>
      <c r="P6" s="40" t="s">
        <v>69</v>
      </c>
      <c r="Q6" s="42"/>
      <c r="R6" s="43">
        <v>8.1</v>
      </c>
      <c r="S6" s="44">
        <f t="shared" si="8"/>
        <v>0</v>
      </c>
      <c r="T6" s="45">
        <f>'[1]HZ upd 6.27.2025'!B70</f>
        <v>3.72</v>
      </c>
      <c r="U6" s="11">
        <v>3.63</v>
      </c>
      <c r="V6" s="40" t="s">
        <v>70</v>
      </c>
      <c r="W6" s="46">
        <v>43</v>
      </c>
      <c r="X6" s="46">
        <v>38</v>
      </c>
      <c r="Y6" s="46">
        <v>66</v>
      </c>
      <c r="Z6" s="43">
        <v>4</v>
      </c>
      <c r="AA6" s="47">
        <v>14</v>
      </c>
      <c r="AB6" s="48">
        <f t="shared" si="9"/>
        <v>0.107844</v>
      </c>
      <c r="AC6" s="49">
        <f t="shared" si="10"/>
        <v>8438.1143132673114</v>
      </c>
      <c r="AD6" s="40">
        <v>2250</v>
      </c>
      <c r="AE6" s="50">
        <f t="shared" si="11"/>
        <v>0.26664725274725276</v>
      </c>
      <c r="AF6" s="51" t="s">
        <v>78</v>
      </c>
      <c r="AG6" s="52">
        <f t="shared" si="18"/>
        <v>0.38500000000000001</v>
      </c>
      <c r="AH6" s="50">
        <f t="shared" si="19"/>
        <v>1.4322000000000001</v>
      </c>
      <c r="AI6" s="50">
        <f t="shared" si="0"/>
        <v>5.4188472527472529</v>
      </c>
      <c r="AJ6" s="52">
        <v>0.01</v>
      </c>
      <c r="AK6" s="50">
        <f t="shared" si="1"/>
        <v>5.9699999999999996E-2</v>
      </c>
      <c r="AL6" s="52">
        <v>0</v>
      </c>
      <c r="AM6" s="50">
        <f t="shared" si="2"/>
        <v>0</v>
      </c>
      <c r="AN6" s="52">
        <v>0</v>
      </c>
      <c r="AO6" s="50">
        <f t="shared" si="3"/>
        <v>0</v>
      </c>
      <c r="AP6" s="52">
        <v>0</v>
      </c>
      <c r="AQ6" s="50">
        <f t="shared" si="12"/>
        <v>0</v>
      </c>
      <c r="AR6" s="40">
        <v>0</v>
      </c>
      <c r="AS6" s="52">
        <v>0</v>
      </c>
      <c r="AT6" s="50">
        <f t="shared" si="4"/>
        <v>0</v>
      </c>
      <c r="AU6" s="54">
        <v>0</v>
      </c>
      <c r="AV6" s="55">
        <v>0</v>
      </c>
      <c r="AW6" s="50">
        <f t="shared" si="13"/>
        <v>0</v>
      </c>
      <c r="AX6" s="50">
        <v>0</v>
      </c>
      <c r="AY6" s="52">
        <v>0</v>
      </c>
      <c r="AZ6" s="50">
        <f t="shared" si="14"/>
        <v>0</v>
      </c>
      <c r="BA6" s="50">
        <f t="shared" si="5"/>
        <v>5.9699999999999996E-2</v>
      </c>
      <c r="BB6" s="50">
        <f t="shared" si="6"/>
        <v>5.4785472527472532</v>
      </c>
      <c r="BC6" s="53">
        <f t="shared" si="7"/>
        <v>8.2320393174664414E-2</v>
      </c>
      <c r="BD6" s="11">
        <v>5.97</v>
      </c>
      <c r="BE6" s="11">
        <v>12.99</v>
      </c>
      <c r="BF6" s="53">
        <f t="shared" si="15"/>
        <v>0.5404157043879908</v>
      </c>
      <c r="BG6" s="10">
        <v>1872</v>
      </c>
      <c r="BH6" s="50">
        <f t="shared" si="16"/>
        <v>10255.840457142858</v>
      </c>
      <c r="BI6" s="50">
        <f t="shared" si="17"/>
        <v>11175.84</v>
      </c>
    </row>
    <row r="7" spans="1:61" ht="45" x14ac:dyDescent="0.25">
      <c r="A7" s="39">
        <v>6</v>
      </c>
      <c r="B7" s="40"/>
      <c r="C7" s="40"/>
      <c r="D7" s="40"/>
      <c r="E7" s="40"/>
      <c r="F7" s="40" t="s">
        <v>61</v>
      </c>
      <c r="G7" s="40" t="s">
        <v>85</v>
      </c>
      <c r="H7" s="40" t="s">
        <v>63</v>
      </c>
      <c r="I7" s="40" t="s">
        <v>64</v>
      </c>
      <c r="J7" s="40" t="s">
        <v>86</v>
      </c>
      <c r="K7" s="40" t="s">
        <v>66</v>
      </c>
      <c r="L7" s="40" t="s">
        <v>67</v>
      </c>
      <c r="M7" s="40"/>
      <c r="N7" s="41" t="s">
        <v>87</v>
      </c>
      <c r="O7" s="40"/>
      <c r="P7" s="40" t="s">
        <v>69</v>
      </c>
      <c r="Q7" s="42"/>
      <c r="R7" s="43">
        <v>8.1</v>
      </c>
      <c r="S7" s="44">
        <f t="shared" si="8"/>
        <v>0</v>
      </c>
      <c r="T7" s="45">
        <f>'[1]HZ upd 6.27.2025'!B70</f>
        <v>3.72</v>
      </c>
      <c r="U7" s="11">
        <v>3.63</v>
      </c>
      <c r="V7" s="40" t="s">
        <v>70</v>
      </c>
      <c r="W7" s="46">
        <v>43</v>
      </c>
      <c r="X7" s="46">
        <v>38</v>
      </c>
      <c r="Y7" s="46">
        <v>66</v>
      </c>
      <c r="Z7" s="43">
        <v>4</v>
      </c>
      <c r="AA7" s="47">
        <v>14</v>
      </c>
      <c r="AB7" s="48">
        <f t="shared" si="9"/>
        <v>0.107844</v>
      </c>
      <c r="AC7" s="49">
        <f t="shared" si="10"/>
        <v>8438.1143132673114</v>
      </c>
      <c r="AD7" s="40">
        <v>2250</v>
      </c>
      <c r="AE7" s="50">
        <f t="shared" si="11"/>
        <v>0.26664725274725276</v>
      </c>
      <c r="AF7" s="51" t="s">
        <v>78</v>
      </c>
      <c r="AG7" s="52">
        <f t="shared" si="18"/>
        <v>0.38500000000000001</v>
      </c>
      <c r="AH7" s="50">
        <f t="shared" si="19"/>
        <v>1.4322000000000001</v>
      </c>
      <c r="AI7" s="50">
        <f t="shared" si="0"/>
        <v>5.4188472527472529</v>
      </c>
      <c r="AJ7" s="52">
        <v>0.01</v>
      </c>
      <c r="AK7" s="50">
        <f t="shared" si="1"/>
        <v>5.9699999999999996E-2</v>
      </c>
      <c r="AL7" s="52">
        <v>0</v>
      </c>
      <c r="AM7" s="50">
        <f t="shared" si="2"/>
        <v>0</v>
      </c>
      <c r="AN7" s="52">
        <v>0</v>
      </c>
      <c r="AO7" s="50">
        <f t="shared" si="3"/>
        <v>0</v>
      </c>
      <c r="AP7" s="52">
        <v>0</v>
      </c>
      <c r="AQ7" s="50">
        <f t="shared" si="12"/>
        <v>0</v>
      </c>
      <c r="AR7" s="40">
        <v>0</v>
      </c>
      <c r="AS7" s="52">
        <v>0</v>
      </c>
      <c r="AT7" s="50">
        <f t="shared" si="4"/>
        <v>0</v>
      </c>
      <c r="AU7" s="54">
        <v>0</v>
      </c>
      <c r="AV7" s="55">
        <v>0</v>
      </c>
      <c r="AW7" s="50">
        <f t="shared" si="13"/>
        <v>0</v>
      </c>
      <c r="AX7" s="50">
        <v>0</v>
      </c>
      <c r="AY7" s="52">
        <v>0</v>
      </c>
      <c r="AZ7" s="50">
        <f t="shared" si="14"/>
        <v>0</v>
      </c>
      <c r="BA7" s="50">
        <f t="shared" si="5"/>
        <v>5.9699999999999996E-2</v>
      </c>
      <c r="BB7" s="50">
        <f t="shared" si="6"/>
        <v>5.4785472527472532</v>
      </c>
      <c r="BC7" s="53">
        <f t="shared" si="7"/>
        <v>8.2320393174664414E-2</v>
      </c>
      <c r="BD7" s="11">
        <v>5.97</v>
      </c>
      <c r="BE7" s="11">
        <v>12.99</v>
      </c>
      <c r="BF7" s="53">
        <f t="shared" si="15"/>
        <v>0.5404157043879908</v>
      </c>
      <c r="BG7" s="10">
        <v>1872</v>
      </c>
      <c r="BH7" s="50">
        <f t="shared" si="16"/>
        <v>10255.840457142858</v>
      </c>
      <c r="BI7" s="50">
        <f t="shared" si="17"/>
        <v>11175.84</v>
      </c>
    </row>
    <row r="8" spans="1:61" ht="45" x14ac:dyDescent="0.25">
      <c r="A8" s="39">
        <v>7</v>
      </c>
      <c r="B8" s="40"/>
      <c r="C8" s="40"/>
      <c r="D8" s="40"/>
      <c r="E8" s="40"/>
      <c r="F8" s="40" t="s">
        <v>61</v>
      </c>
      <c r="G8" s="40" t="s">
        <v>88</v>
      </c>
      <c r="H8" s="40" t="s">
        <v>63</v>
      </c>
      <c r="I8" s="40" t="s">
        <v>64</v>
      </c>
      <c r="J8" s="40" t="s">
        <v>89</v>
      </c>
      <c r="K8" s="40" t="s">
        <v>66</v>
      </c>
      <c r="L8" s="40" t="s">
        <v>67</v>
      </c>
      <c r="M8" s="40"/>
      <c r="N8" s="41" t="s">
        <v>90</v>
      </c>
      <c r="O8" s="40"/>
      <c r="P8" s="40" t="s">
        <v>69</v>
      </c>
      <c r="Q8" s="42"/>
      <c r="R8" s="43">
        <v>8.1</v>
      </c>
      <c r="S8" s="44">
        <f t="shared" si="8"/>
        <v>0</v>
      </c>
      <c r="T8" s="45">
        <f>'[1]HZ upd 6.27.2025'!B70</f>
        <v>3.72</v>
      </c>
      <c r="U8" s="11">
        <v>3.63</v>
      </c>
      <c r="V8" s="40" t="s">
        <v>70</v>
      </c>
      <c r="W8" s="46">
        <v>43</v>
      </c>
      <c r="X8" s="46">
        <v>38</v>
      </c>
      <c r="Y8" s="46">
        <v>66</v>
      </c>
      <c r="Z8" s="43">
        <v>4</v>
      </c>
      <c r="AA8" s="47">
        <v>14</v>
      </c>
      <c r="AB8" s="48">
        <f t="shared" si="9"/>
        <v>0.107844</v>
      </c>
      <c r="AC8" s="49">
        <f t="shared" si="10"/>
        <v>8438.1143132673114</v>
      </c>
      <c r="AD8" s="40">
        <v>2250</v>
      </c>
      <c r="AE8" s="50">
        <f t="shared" si="11"/>
        <v>0.26664725274725276</v>
      </c>
      <c r="AF8" s="51" t="s">
        <v>78</v>
      </c>
      <c r="AG8" s="52">
        <f t="shared" si="18"/>
        <v>0.38500000000000001</v>
      </c>
      <c r="AH8" s="50">
        <f t="shared" si="19"/>
        <v>1.4322000000000001</v>
      </c>
      <c r="AI8" s="50">
        <f t="shared" si="0"/>
        <v>5.4188472527472529</v>
      </c>
      <c r="AJ8" s="52">
        <v>0.01</v>
      </c>
      <c r="AK8" s="50">
        <f t="shared" si="1"/>
        <v>5.9699999999999996E-2</v>
      </c>
      <c r="AL8" s="52">
        <v>0</v>
      </c>
      <c r="AM8" s="50">
        <f t="shared" si="2"/>
        <v>0</v>
      </c>
      <c r="AN8" s="52">
        <v>0</v>
      </c>
      <c r="AO8" s="50">
        <f t="shared" si="3"/>
        <v>0</v>
      </c>
      <c r="AP8" s="52">
        <v>0</v>
      </c>
      <c r="AQ8" s="50">
        <f t="shared" si="12"/>
        <v>0</v>
      </c>
      <c r="AR8" s="40">
        <v>0</v>
      </c>
      <c r="AS8" s="52">
        <v>0</v>
      </c>
      <c r="AT8" s="50">
        <f t="shared" si="4"/>
        <v>0</v>
      </c>
      <c r="AU8" s="56">
        <v>0</v>
      </c>
      <c r="AV8" s="57">
        <v>0</v>
      </c>
      <c r="AW8" s="50">
        <f t="shared" si="13"/>
        <v>0</v>
      </c>
      <c r="AX8" s="50">
        <v>0</v>
      </c>
      <c r="AY8" s="52">
        <v>0</v>
      </c>
      <c r="AZ8" s="50">
        <f t="shared" si="14"/>
        <v>0</v>
      </c>
      <c r="BA8" s="50">
        <f t="shared" si="5"/>
        <v>5.9699999999999996E-2</v>
      </c>
      <c r="BB8" s="50">
        <f t="shared" si="6"/>
        <v>5.4785472527472532</v>
      </c>
      <c r="BC8" s="53">
        <f t="shared" si="7"/>
        <v>8.2320393174664414E-2</v>
      </c>
      <c r="BD8" s="11">
        <v>5.97</v>
      </c>
      <c r="BE8" s="11">
        <v>12.99</v>
      </c>
      <c r="BF8" s="53">
        <f t="shared" si="15"/>
        <v>0.5404157043879908</v>
      </c>
      <c r="BG8" s="10">
        <v>1872</v>
      </c>
      <c r="BH8" s="50">
        <f t="shared" si="16"/>
        <v>10255.840457142858</v>
      </c>
      <c r="BI8" s="50">
        <f t="shared" si="17"/>
        <v>11175.84</v>
      </c>
    </row>
    <row r="9" spans="1:61" ht="45" x14ac:dyDescent="0.25">
      <c r="A9" s="39">
        <v>8</v>
      </c>
      <c r="B9" s="40"/>
      <c r="C9" s="40"/>
      <c r="D9" s="40"/>
      <c r="E9" s="40"/>
      <c r="F9" s="40" t="s">
        <v>61</v>
      </c>
      <c r="G9" s="40" t="s">
        <v>91</v>
      </c>
      <c r="H9" s="40" t="s">
        <v>63</v>
      </c>
      <c r="I9" s="40" t="s">
        <v>64</v>
      </c>
      <c r="J9" s="40" t="s">
        <v>92</v>
      </c>
      <c r="K9" s="40" t="s">
        <v>66</v>
      </c>
      <c r="L9" s="40" t="s">
        <v>67</v>
      </c>
      <c r="M9" s="40"/>
      <c r="N9" s="41" t="s">
        <v>93</v>
      </c>
      <c r="O9" s="40"/>
      <c r="P9" s="40" t="s">
        <v>69</v>
      </c>
      <c r="Q9" s="42"/>
      <c r="R9" s="43">
        <v>8.1</v>
      </c>
      <c r="S9" s="44">
        <f t="shared" si="8"/>
        <v>0</v>
      </c>
      <c r="T9" s="45">
        <f>'[1]HZ upd 6.27.2025'!B70</f>
        <v>3.72</v>
      </c>
      <c r="U9" s="11">
        <v>3.63</v>
      </c>
      <c r="V9" s="40" t="s">
        <v>70</v>
      </c>
      <c r="W9" s="46">
        <v>43</v>
      </c>
      <c r="X9" s="46">
        <v>38</v>
      </c>
      <c r="Y9" s="46">
        <v>66</v>
      </c>
      <c r="Z9" s="43">
        <v>4</v>
      </c>
      <c r="AA9" s="47">
        <v>14</v>
      </c>
      <c r="AB9" s="48">
        <f t="shared" si="9"/>
        <v>0.107844</v>
      </c>
      <c r="AC9" s="49">
        <f t="shared" si="10"/>
        <v>8438.1143132673114</v>
      </c>
      <c r="AD9" s="40">
        <v>2250</v>
      </c>
      <c r="AE9" s="50">
        <f t="shared" si="11"/>
        <v>0.26664725274725276</v>
      </c>
      <c r="AF9" s="51" t="s">
        <v>78</v>
      </c>
      <c r="AG9" s="52">
        <f t="shared" si="18"/>
        <v>0.38500000000000001</v>
      </c>
      <c r="AH9" s="50">
        <f t="shared" si="19"/>
        <v>1.4322000000000001</v>
      </c>
      <c r="AI9" s="50">
        <f t="shared" si="0"/>
        <v>5.4188472527472529</v>
      </c>
      <c r="AJ9" s="52">
        <v>0.01</v>
      </c>
      <c r="AK9" s="50">
        <f t="shared" si="1"/>
        <v>5.9699999999999996E-2</v>
      </c>
      <c r="AL9" s="52">
        <v>0</v>
      </c>
      <c r="AM9" s="50">
        <f t="shared" si="2"/>
        <v>0</v>
      </c>
      <c r="AN9" s="52">
        <v>0</v>
      </c>
      <c r="AO9" s="50">
        <f t="shared" si="3"/>
        <v>0</v>
      </c>
      <c r="AP9" s="52">
        <v>0</v>
      </c>
      <c r="AQ9" s="50">
        <f t="shared" si="12"/>
        <v>0</v>
      </c>
      <c r="AR9" s="40">
        <v>0</v>
      </c>
      <c r="AS9" s="52">
        <v>0</v>
      </c>
      <c r="AT9" s="50">
        <f t="shared" si="4"/>
        <v>0</v>
      </c>
      <c r="AU9" s="56">
        <v>0</v>
      </c>
      <c r="AV9" s="57">
        <v>0</v>
      </c>
      <c r="AW9" s="50">
        <f t="shared" si="13"/>
        <v>0</v>
      </c>
      <c r="AX9" s="50">
        <v>0</v>
      </c>
      <c r="AY9" s="52">
        <v>0</v>
      </c>
      <c r="AZ9" s="50">
        <f t="shared" si="14"/>
        <v>0</v>
      </c>
      <c r="BA9" s="50">
        <f t="shared" si="5"/>
        <v>5.9699999999999996E-2</v>
      </c>
      <c r="BB9" s="50">
        <f t="shared" si="6"/>
        <v>5.4785472527472532</v>
      </c>
      <c r="BC9" s="53">
        <f t="shared" si="7"/>
        <v>8.2320393174664414E-2</v>
      </c>
      <c r="BD9" s="11">
        <v>5.97</v>
      </c>
      <c r="BE9" s="11">
        <v>12.99</v>
      </c>
      <c r="BF9" s="53">
        <f t="shared" si="15"/>
        <v>0.5404157043879908</v>
      </c>
      <c r="BG9" s="10">
        <v>1872</v>
      </c>
      <c r="BH9" s="50">
        <f t="shared" si="16"/>
        <v>10255.840457142858</v>
      </c>
      <c r="BI9" s="50">
        <f t="shared" si="17"/>
        <v>11175.84</v>
      </c>
    </row>
    <row r="10" spans="1:61" ht="45" x14ac:dyDescent="0.25">
      <c r="A10" s="39">
        <v>9</v>
      </c>
      <c r="B10" s="40"/>
      <c r="C10" s="40"/>
      <c r="D10" s="40"/>
      <c r="E10" s="40"/>
      <c r="F10" s="40" t="s">
        <v>61</v>
      </c>
      <c r="G10" s="40" t="s">
        <v>94</v>
      </c>
      <c r="H10" s="40" t="s">
        <v>63</v>
      </c>
      <c r="I10" s="40" t="s">
        <v>64</v>
      </c>
      <c r="J10" s="40" t="s">
        <v>95</v>
      </c>
      <c r="K10" s="40" t="s">
        <v>66</v>
      </c>
      <c r="L10" s="40" t="s">
        <v>67</v>
      </c>
      <c r="M10" s="40"/>
      <c r="N10" s="41" t="s">
        <v>96</v>
      </c>
      <c r="O10" s="40"/>
      <c r="P10" s="40" t="s">
        <v>69</v>
      </c>
      <c r="Q10" s="42"/>
      <c r="R10" s="43">
        <v>8.1</v>
      </c>
      <c r="S10" s="44">
        <f t="shared" si="8"/>
        <v>0</v>
      </c>
      <c r="T10" s="45">
        <f>'[1]HZ upd 6.27.2025'!B70</f>
        <v>3.72</v>
      </c>
      <c r="U10" s="11">
        <v>3.63</v>
      </c>
      <c r="V10" s="40" t="s">
        <v>70</v>
      </c>
      <c r="W10" s="46">
        <v>43</v>
      </c>
      <c r="X10" s="46">
        <v>38</v>
      </c>
      <c r="Y10" s="46">
        <v>66</v>
      </c>
      <c r="Z10" s="43">
        <v>4</v>
      </c>
      <c r="AA10" s="47">
        <v>14</v>
      </c>
      <c r="AB10" s="48">
        <f t="shared" si="9"/>
        <v>0.107844</v>
      </c>
      <c r="AC10" s="49">
        <f t="shared" si="10"/>
        <v>8438.1143132673114</v>
      </c>
      <c r="AD10" s="40">
        <v>2250</v>
      </c>
      <c r="AE10" s="50">
        <f t="shared" si="11"/>
        <v>0.26664725274725276</v>
      </c>
      <c r="AF10" s="51" t="s">
        <v>78</v>
      </c>
      <c r="AG10" s="52">
        <f t="shared" si="18"/>
        <v>0.38500000000000001</v>
      </c>
      <c r="AH10" s="50">
        <f t="shared" si="19"/>
        <v>1.4322000000000001</v>
      </c>
      <c r="AI10" s="50">
        <f t="shared" si="0"/>
        <v>5.4188472527472529</v>
      </c>
      <c r="AJ10" s="52">
        <v>0.01</v>
      </c>
      <c r="AK10" s="50">
        <f t="shared" si="1"/>
        <v>5.9699999999999996E-2</v>
      </c>
      <c r="AL10" s="52">
        <v>0</v>
      </c>
      <c r="AM10" s="50">
        <f t="shared" si="2"/>
        <v>0</v>
      </c>
      <c r="AN10" s="52">
        <v>0</v>
      </c>
      <c r="AO10" s="50">
        <f t="shared" si="3"/>
        <v>0</v>
      </c>
      <c r="AP10" s="52">
        <v>0</v>
      </c>
      <c r="AQ10" s="50">
        <f t="shared" si="12"/>
        <v>0</v>
      </c>
      <c r="AR10" s="40">
        <v>0</v>
      </c>
      <c r="AS10" s="52">
        <v>0</v>
      </c>
      <c r="AT10" s="50">
        <f t="shared" si="4"/>
        <v>0</v>
      </c>
      <c r="AU10" s="56">
        <v>0</v>
      </c>
      <c r="AV10" s="57">
        <v>0</v>
      </c>
      <c r="AW10" s="50">
        <f t="shared" si="13"/>
        <v>0</v>
      </c>
      <c r="AX10" s="50">
        <v>0</v>
      </c>
      <c r="AY10" s="52">
        <v>0</v>
      </c>
      <c r="AZ10" s="50">
        <f t="shared" si="14"/>
        <v>0</v>
      </c>
      <c r="BA10" s="50">
        <f t="shared" si="5"/>
        <v>5.9699999999999996E-2</v>
      </c>
      <c r="BB10" s="50">
        <f t="shared" si="6"/>
        <v>5.4785472527472532</v>
      </c>
      <c r="BC10" s="53">
        <f t="shared" si="7"/>
        <v>8.2320393174664414E-2</v>
      </c>
      <c r="BD10" s="11">
        <v>5.97</v>
      </c>
      <c r="BE10" s="11">
        <v>12.99</v>
      </c>
      <c r="BF10" s="53">
        <f t="shared" si="15"/>
        <v>0.5404157043879908</v>
      </c>
      <c r="BG10" s="10">
        <v>1872</v>
      </c>
      <c r="BH10" s="50">
        <f t="shared" si="16"/>
        <v>10255.840457142858</v>
      </c>
      <c r="BI10" s="50">
        <f t="shared" si="17"/>
        <v>11175.84</v>
      </c>
    </row>
    <row r="11" spans="1:61" ht="45" x14ac:dyDescent="0.25">
      <c r="A11" s="39">
        <v>10</v>
      </c>
      <c r="B11" s="40"/>
      <c r="C11" s="40"/>
      <c r="D11" s="40"/>
      <c r="E11" s="40"/>
      <c r="F11" s="40" t="s">
        <v>61</v>
      </c>
      <c r="G11" s="40" t="s">
        <v>97</v>
      </c>
      <c r="H11" s="40" t="s">
        <v>63</v>
      </c>
      <c r="I11" s="40" t="s">
        <v>64</v>
      </c>
      <c r="J11" s="40" t="s">
        <v>98</v>
      </c>
      <c r="K11" s="40" t="s">
        <v>66</v>
      </c>
      <c r="L11" s="40" t="s">
        <v>67</v>
      </c>
      <c r="M11" s="40"/>
      <c r="N11" s="41" t="s">
        <v>99</v>
      </c>
      <c r="O11" s="40"/>
      <c r="P11" s="40" t="s">
        <v>69</v>
      </c>
      <c r="Q11" s="42"/>
      <c r="R11" s="43">
        <v>8.1</v>
      </c>
      <c r="S11" s="44">
        <f t="shared" si="8"/>
        <v>0</v>
      </c>
      <c r="T11" s="45">
        <f>'[1]HZ upd 6.27.2025'!B70</f>
        <v>3.72</v>
      </c>
      <c r="U11" s="11">
        <v>3.63</v>
      </c>
      <c r="V11" s="40" t="s">
        <v>70</v>
      </c>
      <c r="W11" s="46">
        <v>43</v>
      </c>
      <c r="X11" s="46">
        <v>38</v>
      </c>
      <c r="Y11" s="46">
        <v>66</v>
      </c>
      <c r="Z11" s="43">
        <v>4</v>
      </c>
      <c r="AA11" s="47">
        <v>14</v>
      </c>
      <c r="AB11" s="48">
        <f t="shared" si="9"/>
        <v>0.107844</v>
      </c>
      <c r="AC11" s="49">
        <f t="shared" si="10"/>
        <v>8438.1143132673114</v>
      </c>
      <c r="AD11" s="40">
        <v>2250</v>
      </c>
      <c r="AE11" s="50">
        <f t="shared" si="11"/>
        <v>0.26664725274725276</v>
      </c>
      <c r="AF11" s="51" t="s">
        <v>78</v>
      </c>
      <c r="AG11" s="52">
        <f t="shared" si="18"/>
        <v>0.38500000000000001</v>
      </c>
      <c r="AH11" s="50">
        <f t="shared" si="19"/>
        <v>1.4322000000000001</v>
      </c>
      <c r="AI11" s="50">
        <f t="shared" si="0"/>
        <v>5.4188472527472529</v>
      </c>
      <c r="AJ11" s="52">
        <v>0.01</v>
      </c>
      <c r="AK11" s="50">
        <f t="shared" si="1"/>
        <v>5.9699999999999996E-2</v>
      </c>
      <c r="AL11" s="52">
        <v>0</v>
      </c>
      <c r="AM11" s="50">
        <f t="shared" si="2"/>
        <v>0</v>
      </c>
      <c r="AN11" s="52">
        <v>0</v>
      </c>
      <c r="AO11" s="50">
        <f t="shared" si="3"/>
        <v>0</v>
      </c>
      <c r="AP11" s="52">
        <v>0</v>
      </c>
      <c r="AQ11" s="50">
        <f t="shared" si="12"/>
        <v>0</v>
      </c>
      <c r="AR11" s="40">
        <v>0</v>
      </c>
      <c r="AS11" s="52">
        <v>0</v>
      </c>
      <c r="AT11" s="50">
        <f t="shared" si="4"/>
        <v>0</v>
      </c>
      <c r="AU11" s="56">
        <v>0</v>
      </c>
      <c r="AV11" s="57">
        <v>0</v>
      </c>
      <c r="AW11" s="50">
        <f t="shared" si="13"/>
        <v>0</v>
      </c>
      <c r="AX11" s="50">
        <v>0</v>
      </c>
      <c r="AY11" s="52">
        <v>0</v>
      </c>
      <c r="AZ11" s="50">
        <f t="shared" si="14"/>
        <v>0</v>
      </c>
      <c r="BA11" s="50">
        <f t="shared" si="5"/>
        <v>5.9699999999999996E-2</v>
      </c>
      <c r="BB11" s="50">
        <f t="shared" si="6"/>
        <v>5.4785472527472532</v>
      </c>
      <c r="BC11" s="53">
        <f t="shared" si="7"/>
        <v>8.2320393174664414E-2</v>
      </c>
      <c r="BD11" s="11">
        <v>5.97</v>
      </c>
      <c r="BE11" s="11">
        <v>12.99</v>
      </c>
      <c r="BF11" s="53">
        <f t="shared" si="15"/>
        <v>0.5404157043879908</v>
      </c>
      <c r="BG11" s="10">
        <v>1872</v>
      </c>
      <c r="BH11" s="50">
        <f t="shared" si="16"/>
        <v>10255.840457142858</v>
      </c>
      <c r="BI11" s="50">
        <f t="shared" si="17"/>
        <v>11175.84</v>
      </c>
    </row>
    <row r="12" spans="1:61" ht="45" x14ac:dyDescent="0.25">
      <c r="A12" s="39">
        <v>11</v>
      </c>
      <c r="B12" s="40"/>
      <c r="C12" s="40"/>
      <c r="D12" s="40"/>
      <c r="E12" s="40"/>
      <c r="F12" s="40" t="s">
        <v>61</v>
      </c>
      <c r="G12" s="40" t="s">
        <v>100</v>
      </c>
      <c r="H12" s="40" t="s">
        <v>63</v>
      </c>
      <c r="I12" s="40" t="s">
        <v>64</v>
      </c>
      <c r="J12" s="40" t="s">
        <v>101</v>
      </c>
      <c r="K12" s="40" t="s">
        <v>66</v>
      </c>
      <c r="L12" s="40" t="s">
        <v>67</v>
      </c>
      <c r="M12" s="40"/>
      <c r="N12" s="41" t="s">
        <v>102</v>
      </c>
      <c r="O12" s="40"/>
      <c r="P12" s="40" t="s">
        <v>69</v>
      </c>
      <c r="Q12" s="42"/>
      <c r="R12" s="43">
        <v>8.1</v>
      </c>
      <c r="S12" s="44">
        <f t="shared" si="8"/>
        <v>0</v>
      </c>
      <c r="T12" s="45">
        <f>'[1]HZ upd 6.27.2025'!B70</f>
        <v>3.72</v>
      </c>
      <c r="U12" s="11">
        <v>3.63</v>
      </c>
      <c r="V12" s="40" t="s">
        <v>70</v>
      </c>
      <c r="W12" s="46">
        <v>43</v>
      </c>
      <c r="X12" s="46">
        <v>38</v>
      </c>
      <c r="Y12" s="46">
        <v>66</v>
      </c>
      <c r="Z12" s="43">
        <v>4</v>
      </c>
      <c r="AA12" s="47">
        <v>14</v>
      </c>
      <c r="AB12" s="48">
        <f t="shared" si="9"/>
        <v>0.107844</v>
      </c>
      <c r="AC12" s="49">
        <f t="shared" si="10"/>
        <v>8438.1143132673114</v>
      </c>
      <c r="AD12" s="40">
        <v>2250</v>
      </c>
      <c r="AE12" s="50">
        <f t="shared" si="11"/>
        <v>0.26664725274725276</v>
      </c>
      <c r="AF12" s="51" t="s">
        <v>78</v>
      </c>
      <c r="AG12" s="52">
        <f t="shared" si="18"/>
        <v>0.38500000000000001</v>
      </c>
      <c r="AH12" s="50">
        <f t="shared" si="19"/>
        <v>1.4322000000000001</v>
      </c>
      <c r="AI12" s="50">
        <f t="shared" si="0"/>
        <v>5.4188472527472529</v>
      </c>
      <c r="AJ12" s="52">
        <v>0.01</v>
      </c>
      <c r="AK12" s="50">
        <f t="shared" si="1"/>
        <v>5.9699999999999996E-2</v>
      </c>
      <c r="AL12" s="52">
        <v>0</v>
      </c>
      <c r="AM12" s="50">
        <f t="shared" si="2"/>
        <v>0</v>
      </c>
      <c r="AN12" s="52">
        <v>0</v>
      </c>
      <c r="AO12" s="50">
        <f t="shared" si="3"/>
        <v>0</v>
      </c>
      <c r="AP12" s="52">
        <v>0</v>
      </c>
      <c r="AQ12" s="50">
        <f t="shared" si="12"/>
        <v>0</v>
      </c>
      <c r="AR12" s="40">
        <v>0</v>
      </c>
      <c r="AS12" s="52">
        <v>0</v>
      </c>
      <c r="AT12" s="50">
        <f t="shared" si="4"/>
        <v>0</v>
      </c>
      <c r="AU12" s="56">
        <v>0</v>
      </c>
      <c r="AV12" s="57">
        <v>0</v>
      </c>
      <c r="AW12" s="50">
        <f t="shared" si="13"/>
        <v>0</v>
      </c>
      <c r="AX12" s="50">
        <v>0</v>
      </c>
      <c r="AY12" s="52">
        <v>0</v>
      </c>
      <c r="AZ12" s="50">
        <f t="shared" si="14"/>
        <v>0</v>
      </c>
      <c r="BA12" s="50">
        <f t="shared" si="5"/>
        <v>5.9699999999999996E-2</v>
      </c>
      <c r="BB12" s="50">
        <f t="shared" si="6"/>
        <v>5.4785472527472532</v>
      </c>
      <c r="BC12" s="53">
        <f t="shared" si="7"/>
        <v>8.2320393174664414E-2</v>
      </c>
      <c r="BD12" s="11">
        <v>5.97</v>
      </c>
      <c r="BE12" s="11">
        <v>12.99</v>
      </c>
      <c r="BF12" s="53">
        <f t="shared" si="15"/>
        <v>0.5404157043879908</v>
      </c>
      <c r="BG12" s="10">
        <v>1872</v>
      </c>
      <c r="BH12" s="50">
        <f t="shared" si="16"/>
        <v>10255.840457142858</v>
      </c>
      <c r="BI12" s="50">
        <f t="shared" si="17"/>
        <v>11175.84</v>
      </c>
    </row>
    <row r="13" spans="1:61" ht="45" x14ac:dyDescent="0.25">
      <c r="A13" s="39">
        <v>12</v>
      </c>
      <c r="B13" s="40"/>
      <c r="C13" s="40"/>
      <c r="D13" s="40"/>
      <c r="E13" s="40"/>
      <c r="F13" s="40" t="s">
        <v>61</v>
      </c>
      <c r="G13" s="40" t="s">
        <v>103</v>
      </c>
      <c r="H13" s="40" t="s">
        <v>63</v>
      </c>
      <c r="I13" s="40" t="s">
        <v>64</v>
      </c>
      <c r="J13" s="40" t="s">
        <v>104</v>
      </c>
      <c r="K13" s="40" t="s">
        <v>66</v>
      </c>
      <c r="L13" s="40" t="s">
        <v>67</v>
      </c>
      <c r="M13" s="40"/>
      <c r="N13" s="41" t="s">
        <v>105</v>
      </c>
      <c r="O13" s="40"/>
      <c r="P13" s="40" t="s">
        <v>69</v>
      </c>
      <c r="Q13" s="42"/>
      <c r="R13" s="43">
        <v>8.1</v>
      </c>
      <c r="S13" s="44">
        <f t="shared" si="8"/>
        <v>0</v>
      </c>
      <c r="T13" s="45">
        <f>'[1]HZ upd 6.27.2025'!B70</f>
        <v>3.72</v>
      </c>
      <c r="U13" s="11">
        <v>3.63</v>
      </c>
      <c r="V13" s="40" t="s">
        <v>70</v>
      </c>
      <c r="W13" s="46">
        <v>43</v>
      </c>
      <c r="X13" s="46">
        <v>38</v>
      </c>
      <c r="Y13" s="46">
        <v>66</v>
      </c>
      <c r="Z13" s="43">
        <v>4</v>
      </c>
      <c r="AA13" s="47">
        <v>14</v>
      </c>
      <c r="AB13" s="48">
        <f t="shared" si="9"/>
        <v>0.107844</v>
      </c>
      <c r="AC13" s="49">
        <f t="shared" si="10"/>
        <v>8438.1143132673114</v>
      </c>
      <c r="AD13" s="40">
        <v>2250</v>
      </c>
      <c r="AE13" s="50">
        <f t="shared" si="11"/>
        <v>0.26664725274725276</v>
      </c>
      <c r="AF13" s="51" t="s">
        <v>78</v>
      </c>
      <c r="AG13" s="52">
        <f t="shared" si="18"/>
        <v>0.38500000000000001</v>
      </c>
      <c r="AH13" s="50">
        <f t="shared" si="19"/>
        <v>1.4322000000000001</v>
      </c>
      <c r="AI13" s="50">
        <f t="shared" si="0"/>
        <v>5.4188472527472529</v>
      </c>
      <c r="AJ13" s="52">
        <v>0.01</v>
      </c>
      <c r="AK13" s="50">
        <f t="shared" si="1"/>
        <v>5.9699999999999996E-2</v>
      </c>
      <c r="AL13" s="52">
        <v>0</v>
      </c>
      <c r="AM13" s="50">
        <f t="shared" si="2"/>
        <v>0</v>
      </c>
      <c r="AN13" s="52">
        <v>0</v>
      </c>
      <c r="AO13" s="50">
        <f t="shared" si="3"/>
        <v>0</v>
      </c>
      <c r="AP13" s="52">
        <v>0</v>
      </c>
      <c r="AQ13" s="50">
        <f t="shared" si="12"/>
        <v>0</v>
      </c>
      <c r="AR13" s="40">
        <v>0</v>
      </c>
      <c r="AS13" s="52">
        <v>0</v>
      </c>
      <c r="AT13" s="50">
        <f t="shared" si="4"/>
        <v>0</v>
      </c>
      <c r="AU13" s="56">
        <v>0</v>
      </c>
      <c r="AV13" s="57">
        <v>0</v>
      </c>
      <c r="AW13" s="50">
        <f t="shared" si="13"/>
        <v>0</v>
      </c>
      <c r="AX13" s="50">
        <v>0</v>
      </c>
      <c r="AY13" s="52">
        <v>0</v>
      </c>
      <c r="AZ13" s="50">
        <f t="shared" si="14"/>
        <v>0</v>
      </c>
      <c r="BA13" s="50">
        <f t="shared" si="5"/>
        <v>5.9699999999999996E-2</v>
      </c>
      <c r="BB13" s="50">
        <f t="shared" si="6"/>
        <v>5.4785472527472532</v>
      </c>
      <c r="BC13" s="53">
        <f t="shared" si="7"/>
        <v>8.2320393174664414E-2</v>
      </c>
      <c r="BD13" s="11">
        <v>5.97</v>
      </c>
      <c r="BE13" s="11">
        <v>12.99</v>
      </c>
      <c r="BF13" s="53">
        <f t="shared" si="15"/>
        <v>0.5404157043879908</v>
      </c>
      <c r="BG13" s="10">
        <v>1872</v>
      </c>
      <c r="BH13" s="50">
        <f t="shared" si="16"/>
        <v>10255.840457142858</v>
      </c>
      <c r="BI13" s="50">
        <f t="shared" si="17"/>
        <v>11175.84</v>
      </c>
    </row>
  </sheetData>
  <sheetProtection insertRows="0" deleteRows="0" sort="0"/>
  <protectedRanges>
    <protectedRange sqref="BE2:BG13 A14:AZ252 AP1:AQ1 AU1 AX1 A2:AE13 AH2:BC13" name="Range1"/>
    <protectedRange sqref="AG2:AG13" name="Range1_2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2025-07-23T00:57:23Z</dcterms:created>
  <dcterms:modified xsi:type="dcterms:W3CDTF">2025-07-23T00:59:43Z</dcterms:modified>
</cp:coreProperties>
</file>