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996CC51-1786-4A71-8950-D5E5DB7EBD48}" xr6:coauthVersionLast="47" xr6:coauthVersionMax="47" xr10:uidLastSave="{00000000-0000-0000-0000-000000000000}"/>
  <bookViews>
    <workbookView xWindow="-120" yWindow="-120" windowWidth="29040" windowHeight="15840" tabRatio="831" xr2:uid="{00000000-000D-0000-FFFF-FFFF00000000}"/>
  </bookViews>
  <sheets>
    <sheet name="Item" sheetId="5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UNIT">[1]Sheet1!$EF$2:$EF$3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8" i="5" l="1"/>
  <c r="AV8" i="5"/>
  <c r="AS8" i="5"/>
  <c r="AP8" i="5"/>
  <c r="AN8" i="5"/>
  <c r="AL8" i="5"/>
  <c r="AJ8" i="5"/>
  <c r="AG8" i="5"/>
  <c r="Z8" i="5"/>
  <c r="AW8" i="5" l="1"/>
  <c r="AX8" i="5" s="1"/>
  <c r="BB8" i="5" s="1"/>
  <c r="AY8" i="5"/>
  <c r="AV3" i="5" l="1"/>
  <c r="AV4" i="5"/>
  <c r="AV5" i="5"/>
  <c r="AV6" i="5"/>
  <c r="AV7" i="5"/>
  <c r="AV2" i="5"/>
  <c r="AS3" i="5"/>
  <c r="AS4" i="5"/>
  <c r="AS5" i="5"/>
  <c r="AS6" i="5"/>
  <c r="AS7" i="5"/>
  <c r="AS2" i="5"/>
  <c r="AP3" i="5" l="1"/>
  <c r="AP4" i="5"/>
  <c r="AP5" i="5"/>
  <c r="AP6" i="5"/>
  <c r="AP7" i="5"/>
  <c r="AP2" i="5"/>
  <c r="AG3" i="5"/>
  <c r="AG4" i="5"/>
  <c r="AG5" i="5"/>
  <c r="AG6" i="5"/>
  <c r="AG7" i="5"/>
  <c r="AG2" i="5"/>
  <c r="BC3" i="5"/>
  <c r="BC4" i="5"/>
  <c r="BC5" i="5"/>
  <c r="BC6" i="5"/>
  <c r="BC7" i="5"/>
  <c r="AB8" i="5"/>
  <c r="AD8" i="5" s="1"/>
  <c r="AH8" i="5" s="1"/>
  <c r="AN7" i="5"/>
  <c r="AL7" i="5"/>
  <c r="AJ7" i="5"/>
  <c r="Z7" i="5"/>
  <c r="AB7" i="5" s="1"/>
  <c r="AD7" i="5" s="1"/>
  <c r="AN6" i="5"/>
  <c r="AL6" i="5"/>
  <c r="AJ6" i="5"/>
  <c r="Z6" i="5"/>
  <c r="AB6" i="5" s="1"/>
  <c r="AD6" i="5" s="1"/>
  <c r="AN5" i="5"/>
  <c r="AL5" i="5"/>
  <c r="AJ5" i="5"/>
  <c r="Z5" i="5"/>
  <c r="AB5" i="5" s="1"/>
  <c r="AD5" i="5" s="1"/>
  <c r="AN4" i="5"/>
  <c r="AL4" i="5"/>
  <c r="AJ4" i="5"/>
  <c r="Z4" i="5"/>
  <c r="AB4" i="5" s="1"/>
  <c r="AD4" i="5" s="1"/>
  <c r="AN3" i="5"/>
  <c r="AL3" i="5"/>
  <c r="AJ3" i="5"/>
  <c r="Z3" i="5"/>
  <c r="AB3" i="5" s="1"/>
  <c r="AD3" i="5" s="1"/>
  <c r="BC2" i="5"/>
  <c r="AN2" i="5"/>
  <c r="AL2" i="5"/>
  <c r="AJ2" i="5"/>
  <c r="Z2" i="5"/>
  <c r="AB2" i="5" s="1"/>
  <c r="AD2" i="5" s="1"/>
  <c r="AH6" i="5" l="1"/>
  <c r="AH2" i="5"/>
  <c r="AH3" i="5"/>
  <c r="AH7" i="5"/>
  <c r="AH5" i="5"/>
  <c r="AH4" i="5"/>
  <c r="AW7" i="5"/>
  <c r="AX7" i="5" s="1"/>
  <c r="AW3" i="5"/>
  <c r="AX3" i="5" s="1"/>
  <c r="AW5" i="5"/>
  <c r="AX5" i="5" s="1"/>
  <c r="AW6" i="5"/>
  <c r="AX6" i="5" s="1"/>
  <c r="AW2" i="5"/>
  <c r="AX2" i="5" s="1"/>
  <c r="AW4" i="5"/>
  <c r="AX4" i="5" s="1"/>
  <c r="AY7" i="5" l="1"/>
  <c r="BB3" i="5"/>
  <c r="BB6" i="5"/>
  <c r="BB2" i="5"/>
  <c r="BB4" i="5"/>
  <c r="BB7" i="5" l="1"/>
  <c r="AY3" i="5"/>
  <c r="AY5" i="5"/>
  <c r="BB5" i="5"/>
  <c r="AY2" i="5"/>
  <c r="AY6" i="5"/>
  <c r="AY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Z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D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 xr:uid="{E9E29836-2CEC-4E14-98F0-97403CBAC5B6}">
      <text>
        <r>
          <rPr>
            <sz val="11"/>
            <rFont val="Calibri"/>
            <family val="2"/>
          </rPr>
          <t>[JLA DI Price]*[DA %]</t>
        </r>
      </text>
    </comment>
    <comment ref="AL1" authorId="0" shapeId="0" xr:uid="{432D660A-4B6A-40D5-9357-36FC52DE7BD5}">
      <text>
        <r>
          <rPr>
            <sz val="11"/>
            <rFont val="Calibri"/>
            <family val="2"/>
          </rPr>
          <t>[JLA DI Price]*[Warehouse Charge %]</t>
        </r>
      </text>
    </comment>
    <comment ref="AN1" authorId="0" shapeId="0" xr:uid="{B7979F8D-5AA0-4620-AC90-7A7894B95D3D}">
      <text>
        <r>
          <rPr>
            <sz val="11"/>
            <rFont val="Calibri"/>
            <family val="2"/>
          </rPr>
          <t>[JLA DI Price]*[Royalty %]</t>
        </r>
      </text>
    </comment>
    <comment ref="AP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S1" authorId="0" shapeId="0" xr:uid="{B6475747-7BC5-4799-BC87-B338812A68A7}">
      <text>
        <r>
          <rPr>
            <sz val="11"/>
            <rFont val="Calibri"/>
            <family val="2"/>
          </rPr>
          <t>[JLA DI Price]*[Load 2 %]</t>
        </r>
      </text>
    </comment>
    <comment ref="AV1" authorId="0" shapeId="0" xr:uid="{0D6FBFF3-094E-4776-B728-E0B18E1FF447}">
      <text>
        <r>
          <rPr>
            <sz val="11"/>
            <rFont val="Calibri"/>
            <family val="2"/>
          </rPr>
          <t>[JLA DI Price]*[Load 3 %]</t>
        </r>
      </text>
    </comment>
    <comment ref="AW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X1" authorId="0" shapeId="0" xr:uid="{E4C7AF63-9A24-42EC-9DE5-70287BD58F64}">
      <text>
        <r>
          <rPr>
            <sz val="11"/>
            <rFont val="Calibri"/>
            <family val="2"/>
          </rPr>
          <t>[FOB Cost $]+[Total Load $]</t>
        </r>
      </text>
    </comment>
    <comment ref="AY1" authorId="0" shapeId="0" xr:uid="{4A0A7424-BF21-429A-BC98-28F493F28EBA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B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C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<sst xmlns="http://schemas.openxmlformats.org/spreadsheetml/2006/main" count="130" uniqueCount="84">
  <si>
    <t>Brand</t>
  </si>
  <si>
    <t>Package Type</t>
  </si>
  <si>
    <t>Licensor</t>
  </si>
  <si>
    <t>Normal</t>
  </si>
  <si>
    <t>Piece</t>
  </si>
  <si>
    <t>Carton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</si>
  <si>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</si>
  <si>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</si>
  <si>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</si>
  <si>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</si>
  <si>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</si>
  <si>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</si>
  <si>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</si>
  <si>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</si>
  <si>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</si>
  <si>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</si>
  <si>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</si>
  <si>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</si>
  <si>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</si>
  <si>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</si>
  <si>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</si>
  <si>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</si>
  <si>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</si>
  <si>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</si>
  <si>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</si>
  <si>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</si>
  <si>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</si>
  <si>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</si>
  <si>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</si>
  <si>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</si>
  <si>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</si>
  <si>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</si>
  <si>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</si>
  <si>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</si>
  <si>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</si>
  <si>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</si>
  <si>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</si>
  <si>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</si>
  <si>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</si>
  <si>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</si>
  <si>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</si>
  <si>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</si>
  <si>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</si>
  <si>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Total Quantity</t>
  </si>
  <si>
    <t>Total Cost</t>
  </si>
  <si>
    <t>Total Sales</t>
  </si>
  <si>
    <t xml:space="preserve">	UCCPM Price</t>
  </si>
  <si>
    <t>DI Cost with Load $</t>
  </si>
  <si>
    <t>JLA DI Price</t>
  </si>
  <si>
    <t>JLA DI MU%</t>
  </si>
  <si>
    <t>Microfiber Sheets</t>
  </si>
  <si>
    <t>Load 3</t>
  </si>
  <si>
    <t>Load 3 %</t>
  </si>
  <si>
    <t>Load 3 $</t>
  </si>
  <si>
    <t>Load 2</t>
  </si>
  <si>
    <t>Load 2 %</t>
  </si>
  <si>
    <t>Load 2 $</t>
  </si>
  <si>
    <t>SHEET/SHEET SET</t>
  </si>
  <si>
    <t>Customer Item#</t>
  </si>
  <si>
    <t>Container #</t>
  </si>
  <si>
    <t>6302.32.2040</t>
  </si>
  <si>
    <t>King:108X102"/20x40"(2)/78X80"+12"</t>
  </si>
  <si>
    <t>Queen:90X102"/20x32"(2)/60X80"+12"</t>
  </si>
  <si>
    <t xml:space="preserve"> 55% Recycled Polyester 45% Polyester</t>
  </si>
  <si>
    <t>Gray</t>
    <phoneticPr fontId="9" type="noConversion"/>
  </si>
  <si>
    <t>Oatmeal</t>
    <phoneticPr fontId="9" type="noConversion"/>
  </si>
  <si>
    <t>Blue</t>
  </si>
  <si>
    <t>85gsm Solid Microfiber Sheets (including Recycled Polyeter)</t>
    <phoneticPr fontId="9" type="noConversion"/>
  </si>
  <si>
    <t>ALDI20-1708</t>
  </si>
  <si>
    <t>ALDI20-1709</t>
  </si>
  <si>
    <t>ALDI20-1710</t>
  </si>
  <si>
    <t>ALDI20-1711</t>
  </si>
  <si>
    <t>ALDI20-1712</t>
  </si>
  <si>
    <t>ALDI20-1713</t>
  </si>
  <si>
    <t>ALDI90-1714</t>
  </si>
  <si>
    <t>Queen:90X102"/20x32"(2)/60X80"+12"</t>
    <phoneticPr fontId="9" type="noConversion"/>
  </si>
  <si>
    <t>King:108X102"/20x40"(2)/78X80"+12"</t>
    <phoneticPr fontId="9" type="noConversion"/>
  </si>
  <si>
    <t>Queen:90X102"/20x32"(2)/60X80"+12"/King:108X102"/20x40"(2)/78X80"+12"</t>
    <phoneticPr fontId="9" type="noConversion"/>
  </si>
  <si>
    <t xml:space="preserve">4069365212240 </t>
  </si>
  <si>
    <t xml:space="preserve">4069365212257 </t>
  </si>
  <si>
    <t xml:space="preserve">4069365212264 </t>
  </si>
  <si>
    <t xml:space="preserve">4069365212271 </t>
  </si>
  <si>
    <t xml:space="preserve">4069365212288 </t>
  </si>
  <si>
    <t xml:space="preserve">4069365212295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</si>
</sst>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0.0000"/>
  </numFmts>
  <fonts count="12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color indexed="8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等线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4" fillId="0" borderId="0"/>
    <xf numFmtId="176" fontId="8" fillId="0" borderId="0" applyFont="0" applyFill="0" applyBorder="0" applyAlignment="0" applyProtection="0"/>
    <xf numFmtId="0" fontId="4" fillId="0" borderId="0"/>
    <xf numFmtId="9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10" fillId="0" borderId="0" applyFont="0" applyFill="0" applyBorder="0" applyAlignment="0" applyProtection="0">
      <alignment vertical="center"/>
    </xf>
    <xf numFmtId="0" fontId="11" fillId="0" borderId="0"/>
    <xf numFmtId="0" fontId="1" fillId="0" borderId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77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7" fontId="2" fillId="7" borderId="2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7" fillId="0" borderId="1" xfId="1" applyNumberFormat="1" applyFont="1" applyBorder="1" applyAlignment="1">
      <alignment wrapText="1"/>
    </xf>
    <xf numFmtId="2" fontId="5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7" fillId="6" borderId="1" xfId="1" applyNumberFormat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8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77" fontId="3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2" fontId="3" fillId="0" borderId="1" xfId="4" applyNumberFormat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7" fontId="3" fillId="0" borderId="2" xfId="4" applyNumberFormat="1" applyBorder="1"/>
    <xf numFmtId="177" fontId="2" fillId="4" borderId="2" xfId="4" applyNumberFormat="1" applyFont="1" applyFill="1" applyBorder="1" applyAlignment="1">
      <alignment horizontal="center" wrapText="1"/>
    </xf>
    <xf numFmtId="177" fontId="5" fillId="0" borderId="1" xfId="1" applyNumberFormat="1" applyFont="1" applyBorder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" fontId="4" fillId="0" borderId="1" xfId="15" applyNumberFormat="1" applyFont="1" applyFill="1" applyBorder="1" applyAlignment="1"/>
    <xf numFmtId="0" fontId="4" fillId="0" borderId="1" xfId="12" applyBorder="1" applyAlignment="1">
      <alignment wrapText="1"/>
    </xf>
    <xf numFmtId="1" fontId="4" fillId="0" borderId="1" xfId="12" applyNumberFormat="1" applyBorder="1" applyAlignment="1">
      <alignment wrapText="1"/>
    </xf>
    <xf numFmtId="177" fontId="4" fillId="0" borderId="1" xfId="12" applyNumberFormat="1" applyBorder="1" applyAlignment="1">
      <alignment wrapText="1"/>
    </xf>
    <xf numFmtId="182" fontId="3" fillId="2" borderId="1" xfId="4" applyNumberFormat="1" applyFill="1" applyBorder="1"/>
  </cellXfs>
  <cellStyles count="20">
    <cellStyle name=" 1 2" xfId="10" xr:uid="{92189F71-1932-4C1F-ADE2-C017A8774668}"/>
    <cellStyle name="Currency 2" xfId="11" xr:uid="{7AA4964E-18DC-4D76-98C1-DD04A0387250}"/>
    <cellStyle name="Currency 2 2 2" xfId="8" xr:uid="{C2EF2C26-C451-44C1-B6BC-05E871A7681D}"/>
    <cellStyle name="Currency 5" xfId="19" xr:uid="{8EEC1F7F-7288-4D99-BA13-AA00F6209590}"/>
    <cellStyle name="Currency_Meijer WR cotton flannel sheet set  01202014 flannel quote hellen" xfId="15" xr:uid="{4E720CA8-0CD9-49D4-B153-42F90D5D9AAB}"/>
    <cellStyle name="Normal 2" xfId="4" xr:uid="{A726E472-5091-4176-87EE-43E00D126BFD}"/>
    <cellStyle name="Normal 2 18 2" xfId="1" xr:uid="{1BA08453-9F65-454B-A4A0-7177E70831F2}"/>
    <cellStyle name="Normal 30" xfId="17" xr:uid="{90B9B968-9FE2-47B2-B8A2-D8F2F824971D}"/>
    <cellStyle name="Normal 35" xfId="6" xr:uid="{0C70E6D3-78F0-4522-8A03-1830168E43CB}"/>
    <cellStyle name="Normal_2010 NY-showroom sheet set for JCP 0330" xfId="12" xr:uid="{0FAA5D1A-5B6D-4AA4-A25E-84971E4187E0}"/>
    <cellStyle name="Percent 2" xfId="5" xr:uid="{832D11BF-67D6-4668-B213-728A38DC2251}"/>
    <cellStyle name="Percent 2 2 2" xfId="7" xr:uid="{440AF2CE-86DB-4897-867E-BEC824EF2DDA}"/>
    <cellStyle name="Percent 7" xfId="18" xr:uid="{27CE9257-1AB9-42B9-A715-7085DEC9E226}"/>
    <cellStyle name="Style 1" xfId="3" xr:uid="{F4609D05-B161-47A5-8040-F8D4BA086F06}"/>
    <cellStyle name="百分比 2" xfId="13" xr:uid="{F8963CCA-482E-49E4-ACFB-2BFE8556CE4A}"/>
    <cellStyle name="常规" xfId="0" builtinId="0"/>
    <cellStyle name="常规 2" xfId="16" xr:uid="{CFF6806F-8010-495D-B89E-914714F946A4}"/>
    <cellStyle name="货币 2" xfId="14" xr:uid="{4A96C134-E6EF-410E-9599-6851000E1489}"/>
    <cellStyle name="样式 1 2" xfId="2" xr:uid="{DC9B73B6-A1E9-48DB-83A0-64D6E1D16DDF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192.168.20.8/&#23478;&#32442;&#20845;&#37096;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C8"/>
  <sheetViews>
    <sheetView tabSelected="1" zoomScale="99" zoomScaleNormal="99" workbookViewId="0">
      <selection activeCell="O17" sqref="O17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9.85546875" style="2" customWidth="1"/>
    <col min="5" max="6" width="7.85546875" style="2" customWidth="1"/>
    <col min="7" max="7" width="15.5703125" style="2" customWidth="1"/>
    <col min="8" max="8" width="9.140625" style="2" customWidth="1"/>
    <col min="9" max="9" width="50.85546875" style="2" customWidth="1"/>
    <col min="10" max="10" width="16.5703125" style="2" customWidth="1"/>
    <col min="11" max="11" width="19.28515625" style="2" customWidth="1"/>
    <col min="12" max="12" width="22.42578125" style="2" customWidth="1"/>
    <col min="13" max="13" width="14.7109375" style="2" customWidth="1"/>
    <col min="14" max="14" width="14.85546875" style="2" customWidth="1"/>
    <col min="15" max="17" width="8.85546875" style="2" customWidth="1"/>
    <col min="18" max="19" width="8.5703125" style="4" customWidth="1"/>
    <col min="20" max="20" width="9.42578125" style="2" customWidth="1"/>
    <col min="21" max="21" width="8.140625" style="47" customWidth="1"/>
    <col min="22" max="22" width="8.7109375" style="47" customWidth="1"/>
    <col min="23" max="23" width="7.140625" style="47" customWidth="1"/>
    <col min="24" max="24" width="9" style="41" customWidth="1"/>
    <col min="25" max="25" width="6.28515625" style="42" customWidth="1"/>
    <col min="26" max="27" width="10" style="41" customWidth="1"/>
    <col min="28" max="28" width="9.85546875" style="42" customWidth="1"/>
    <col min="29" max="29" width="9" style="2" customWidth="1"/>
    <col min="30" max="30" width="8.85546875" style="4" customWidth="1"/>
    <col min="31" max="31" width="12.42578125" style="2" customWidth="1"/>
    <col min="32" max="32" width="8.42578125" style="3" customWidth="1"/>
    <col min="33" max="33" width="7.28515625" style="4" customWidth="1"/>
    <col min="34" max="34" width="8.42578125" style="4" customWidth="1"/>
    <col min="35" max="35" width="7.85546875" style="3" customWidth="1"/>
    <col min="36" max="36" width="8.28515625" style="4" customWidth="1"/>
    <col min="37" max="37" width="11.5703125" style="3" customWidth="1"/>
    <col min="38" max="38" width="10.85546875" style="4" customWidth="1"/>
    <col min="39" max="39" width="8.140625" style="3" customWidth="1"/>
    <col min="40" max="40" width="9.28515625" style="4" customWidth="1"/>
    <col min="41" max="41" width="8.140625" style="3" customWidth="1"/>
    <col min="42" max="43" width="9.28515625" style="4" customWidth="1"/>
    <col min="44" max="44" width="11.5703125" style="3" customWidth="1"/>
    <col min="45" max="45" width="10.85546875" style="4" customWidth="1"/>
    <col min="46" max="46" width="7.85546875" style="4" customWidth="1"/>
    <col min="47" max="47" width="8.140625" style="3" customWidth="1"/>
    <col min="48" max="48" width="9.28515625" style="4" customWidth="1"/>
    <col min="49" max="49" width="7.85546875" style="4" customWidth="1"/>
    <col min="50" max="50" width="9.5703125" style="4" customWidth="1"/>
    <col min="51" max="51" width="7.7109375" style="4" customWidth="1"/>
    <col min="52" max="52" width="12.140625" style="4" customWidth="1"/>
    <col min="53" max="53" width="9.140625" style="2"/>
    <col min="54" max="54" width="11.5703125" style="4" customWidth="1"/>
    <col min="55" max="55" width="15" style="4" customWidth="1"/>
    <col min="56" max="16384" width="9.140625" style="2"/>
  </cols>
  <sheetData>
    <row r="1" spans="1:55" ht="68.099999999999994" customHeight="1" x14ac:dyDescent="0.25">
      <c r="A1" s="6" t="s">
        <v>6</v>
      </c>
      <c r="B1" s="6" t="s">
        <v>7</v>
      </c>
      <c r="C1" s="7" t="s">
        <v>8</v>
      </c>
      <c r="D1" s="7" t="s">
        <v>59</v>
      </c>
      <c r="E1" s="8" t="s">
        <v>0</v>
      </c>
      <c r="F1" s="8" t="s">
        <v>2</v>
      </c>
      <c r="G1" s="9" t="s">
        <v>9</v>
      </c>
      <c r="H1" s="7" t="s">
        <v>10</v>
      </c>
      <c r="I1" s="10" t="s">
        <v>11</v>
      </c>
      <c r="J1" s="10" t="s">
        <v>12</v>
      </c>
      <c r="K1" s="10" t="s">
        <v>13</v>
      </c>
      <c r="L1" s="10" t="s">
        <v>14</v>
      </c>
      <c r="M1" s="10" t="s">
        <v>15</v>
      </c>
      <c r="N1" s="7" t="s">
        <v>16</v>
      </c>
      <c r="O1" s="7" t="s">
        <v>17</v>
      </c>
      <c r="P1" s="7" t="s">
        <v>58</v>
      </c>
      <c r="Q1" s="10" t="s">
        <v>18</v>
      </c>
      <c r="R1" s="44" t="s">
        <v>46</v>
      </c>
      <c r="S1" s="11" t="s">
        <v>19</v>
      </c>
      <c r="T1" s="12" t="s">
        <v>1</v>
      </c>
      <c r="U1" s="46" t="s">
        <v>20</v>
      </c>
      <c r="V1" s="46" t="s">
        <v>21</v>
      </c>
      <c r="W1" s="46" t="s">
        <v>22</v>
      </c>
      <c r="X1" s="13" t="s">
        <v>23</v>
      </c>
      <c r="Y1" s="14" t="s">
        <v>24</v>
      </c>
      <c r="Z1" s="15" t="s">
        <v>25</v>
      </c>
      <c r="AA1" s="16" t="s">
        <v>26</v>
      </c>
      <c r="AB1" s="17" t="s">
        <v>27</v>
      </c>
      <c r="AC1" s="6" t="s">
        <v>28</v>
      </c>
      <c r="AD1" s="18" t="s">
        <v>29</v>
      </c>
      <c r="AE1" s="6" t="s">
        <v>30</v>
      </c>
      <c r="AF1" s="19" t="s">
        <v>31</v>
      </c>
      <c r="AG1" s="20" t="s">
        <v>32</v>
      </c>
      <c r="AH1" s="18" t="s">
        <v>33</v>
      </c>
      <c r="AI1" s="19" t="s">
        <v>34</v>
      </c>
      <c r="AJ1" s="18" t="s">
        <v>35</v>
      </c>
      <c r="AK1" s="19" t="s">
        <v>36</v>
      </c>
      <c r="AL1" s="18" t="s">
        <v>37</v>
      </c>
      <c r="AM1" s="19" t="s">
        <v>38</v>
      </c>
      <c r="AN1" s="18" t="s">
        <v>39</v>
      </c>
      <c r="AO1" s="19" t="s">
        <v>40</v>
      </c>
      <c r="AP1" s="18" t="s">
        <v>41</v>
      </c>
      <c r="AQ1" s="45" t="s">
        <v>54</v>
      </c>
      <c r="AR1" s="19" t="s">
        <v>55</v>
      </c>
      <c r="AS1" s="18" t="s">
        <v>56</v>
      </c>
      <c r="AT1" s="45" t="s">
        <v>51</v>
      </c>
      <c r="AU1" s="19" t="s">
        <v>52</v>
      </c>
      <c r="AV1" s="18" t="s">
        <v>53</v>
      </c>
      <c r="AW1" s="18" t="s">
        <v>42</v>
      </c>
      <c r="AX1" s="21" t="s">
        <v>47</v>
      </c>
      <c r="AY1" s="22" t="s">
        <v>49</v>
      </c>
      <c r="AZ1" s="23" t="s">
        <v>48</v>
      </c>
      <c r="BA1" s="6" t="s">
        <v>43</v>
      </c>
      <c r="BB1" s="18" t="s">
        <v>44</v>
      </c>
      <c r="BC1" s="18" t="s">
        <v>45</v>
      </c>
    </row>
    <row r="2" spans="1:55" s="37" customFormat="1" x14ac:dyDescent="0.25">
      <c r="A2" s="24">
        <v>1</v>
      </c>
      <c r="B2" s="25"/>
      <c r="C2" s="25"/>
      <c r="D2" s="25"/>
      <c r="E2" s="25"/>
      <c r="F2" s="25"/>
      <c r="G2" s="25" t="s">
        <v>57</v>
      </c>
      <c r="H2" s="26"/>
      <c r="I2" s="25" t="s">
        <v>67</v>
      </c>
      <c r="J2" s="25" t="s">
        <v>50</v>
      </c>
      <c r="K2" s="24" t="s">
        <v>63</v>
      </c>
      <c r="L2" s="25" t="s">
        <v>62</v>
      </c>
      <c r="M2" s="25" t="s">
        <v>64</v>
      </c>
      <c r="N2" s="25" t="s">
        <v>68</v>
      </c>
      <c r="O2" s="25" t="s">
        <v>78</v>
      </c>
      <c r="P2" s="25"/>
      <c r="Q2" s="25" t="s">
        <v>4</v>
      </c>
      <c r="R2" s="43">
        <v>4.29</v>
      </c>
      <c r="S2" s="51">
        <v>4.38</v>
      </c>
      <c r="T2" s="25" t="s">
        <v>3</v>
      </c>
      <c r="U2" s="50">
        <v>38</v>
      </c>
      <c r="V2" s="50">
        <v>42</v>
      </c>
      <c r="W2" s="50">
        <v>25</v>
      </c>
      <c r="X2" s="49"/>
      <c r="Y2" s="27">
        <v>6</v>
      </c>
      <c r="Z2" s="52">
        <f>IF(U2="","",U2*V2*W2/1000000)</f>
        <v>3.9899999999999998E-2</v>
      </c>
      <c r="AA2" s="28">
        <v>56</v>
      </c>
      <c r="AB2" s="29">
        <f>IF(Y2="","",AA2/Z2*Y2)</f>
        <v>8421</v>
      </c>
      <c r="AC2" s="30">
        <v>4000</v>
      </c>
      <c r="AD2" s="31">
        <f>IF(ISERROR(AC2/AB2),"",AC2/AB2)</f>
        <v>0.48</v>
      </c>
      <c r="AE2" s="25" t="s">
        <v>60</v>
      </c>
      <c r="AF2" s="32">
        <v>0.41399999999999998</v>
      </c>
      <c r="AG2" s="31">
        <f t="shared" ref="AG2:AG7" si="0">IF(ISERROR(S2*AF2),"",S2*AF2)</f>
        <v>1.81</v>
      </c>
      <c r="AH2" s="31">
        <f t="shared" ref="AH2:AH7" si="1">IF(ISERROR(S2+AD2+AG2),"",S2+AD2+AG2)</f>
        <v>6.67</v>
      </c>
      <c r="AI2" s="33">
        <v>0</v>
      </c>
      <c r="AJ2" s="31">
        <f t="shared" ref="AJ2:AJ7" si="2">IF(ISERROR(AZ2*AI2),"",AZ2*AI2)</f>
        <v>0</v>
      </c>
      <c r="AK2" s="33">
        <v>0</v>
      </c>
      <c r="AL2" s="31">
        <f t="shared" ref="AL2:AL7" si="3">IF(ISERROR(AZ2*AK2),"",AZ2*AK2)</f>
        <v>0</v>
      </c>
      <c r="AM2" s="33">
        <v>0</v>
      </c>
      <c r="AN2" s="31">
        <f>IF(ISERROR(AZ2*AM2),"",AZ2*AM2)</f>
        <v>0</v>
      </c>
      <c r="AO2" s="33">
        <v>0</v>
      </c>
      <c r="AP2" s="31">
        <f t="shared" ref="AP2:AP7" si="4">IF(ISERROR(S2*AO2),"",S2*AO2)</f>
        <v>0</v>
      </c>
      <c r="AQ2" s="36"/>
      <c r="AR2" s="33">
        <v>0</v>
      </c>
      <c r="AS2" s="31">
        <f>IF(ISERROR(AZ2*AR2),"",AZ2*AR2)</f>
        <v>0</v>
      </c>
      <c r="AT2" s="36"/>
      <c r="AU2" s="33">
        <v>0</v>
      </c>
      <c r="AV2" s="31">
        <f>IF(ISERROR(AZ2*AU2),"",AZ2*AU2)</f>
        <v>0</v>
      </c>
      <c r="AW2" s="31">
        <f>IF(ISERROR(AJ2+AL2+AN2+AP2),"",AJ2+AL2+AN2+AP2)</f>
        <v>0</v>
      </c>
      <c r="AX2" s="31">
        <f>IF(ISERROR(S2+AW2),"",S2+AW2)</f>
        <v>4.38</v>
      </c>
      <c r="AY2" s="35">
        <f t="shared" ref="AY2:AY8" si="5">IF(ISERROR((AZ2-AX2)/AZ2),"",(AZ2-AX2)/AZ2)</f>
        <v>0.1152</v>
      </c>
      <c r="AZ2" s="36">
        <v>4.95</v>
      </c>
      <c r="BA2" s="48">
        <v>6740</v>
      </c>
      <c r="BB2" s="31">
        <f>IF(ISERROR(AX2*BA2),"",AX2*BA2)</f>
        <v>29521.200000000001</v>
      </c>
      <c r="BC2" s="31">
        <f>IF(ISERROR(AZ2*BA2),"",AZ2*BA2)</f>
        <v>33363</v>
      </c>
    </row>
    <row r="3" spans="1:55" s="37" customFormat="1" x14ac:dyDescent="0.25">
      <c r="A3" s="24">
        <v>2</v>
      </c>
      <c r="B3" s="25"/>
      <c r="C3" s="25"/>
      <c r="D3" s="25"/>
      <c r="E3" s="25"/>
      <c r="F3" s="25"/>
      <c r="G3" s="25" t="s">
        <v>57</v>
      </c>
      <c r="H3" s="26"/>
      <c r="I3" s="25" t="s">
        <v>67</v>
      </c>
      <c r="J3" s="25" t="s">
        <v>50</v>
      </c>
      <c r="K3" s="24" t="s">
        <v>63</v>
      </c>
      <c r="L3" s="25" t="s">
        <v>61</v>
      </c>
      <c r="M3" s="25" t="s">
        <v>64</v>
      </c>
      <c r="N3" s="25" t="s">
        <v>69</v>
      </c>
      <c r="O3" s="25" t="s">
        <v>79</v>
      </c>
      <c r="P3" s="25"/>
      <c r="Q3" s="25" t="s">
        <v>4</v>
      </c>
      <c r="R3" s="43">
        <v>4.95</v>
      </c>
      <c r="S3" s="51">
        <v>5.05</v>
      </c>
      <c r="T3" s="25" t="s">
        <v>3</v>
      </c>
      <c r="U3" s="50">
        <v>38</v>
      </c>
      <c r="V3" s="50">
        <v>42</v>
      </c>
      <c r="W3" s="50">
        <v>25</v>
      </c>
      <c r="X3" s="49"/>
      <c r="Y3" s="27">
        <v>6</v>
      </c>
      <c r="Z3" s="52">
        <f t="shared" ref="Z3:Z8" si="6">IF(U3="","",U3*V3*W3/1000000)</f>
        <v>3.9899999999999998E-2</v>
      </c>
      <c r="AA3" s="28">
        <v>56</v>
      </c>
      <c r="AB3" s="29">
        <f t="shared" ref="AB3:AB8" si="7">IF(Y3="","",AA3/Z3*Y3)</f>
        <v>8421</v>
      </c>
      <c r="AC3" s="30">
        <v>4000</v>
      </c>
      <c r="AD3" s="31">
        <f t="shared" ref="AD3:AD8" si="8">IF(ISERROR(AC3/AB3),"",AC3/AB3)</f>
        <v>0.48</v>
      </c>
      <c r="AE3" s="25" t="s">
        <v>60</v>
      </c>
      <c r="AF3" s="32">
        <v>0.41399999999999998</v>
      </c>
      <c r="AG3" s="31">
        <f t="shared" si="0"/>
        <v>2.09</v>
      </c>
      <c r="AH3" s="31">
        <f t="shared" si="1"/>
        <v>7.62</v>
      </c>
      <c r="AI3" s="33">
        <v>0</v>
      </c>
      <c r="AJ3" s="31">
        <f t="shared" si="2"/>
        <v>0</v>
      </c>
      <c r="AK3" s="33">
        <v>0</v>
      </c>
      <c r="AL3" s="31">
        <f t="shared" si="3"/>
        <v>0</v>
      </c>
      <c r="AM3" s="33">
        <v>0</v>
      </c>
      <c r="AN3" s="31">
        <f t="shared" ref="AN3:AN7" si="9">IF(ISERROR(AZ3*AM3),"",AZ3*AM3)</f>
        <v>0</v>
      </c>
      <c r="AO3" s="33">
        <v>0</v>
      </c>
      <c r="AP3" s="31">
        <f t="shared" si="4"/>
        <v>0</v>
      </c>
      <c r="AQ3" s="36"/>
      <c r="AR3" s="33">
        <v>0</v>
      </c>
      <c r="AS3" s="31">
        <f t="shared" ref="AS3:AS7" si="10">IF(ISERROR(AZ3*AR3),"",AZ3*AR3)</f>
        <v>0</v>
      </c>
      <c r="AT3" s="36"/>
      <c r="AU3" s="33">
        <v>0</v>
      </c>
      <c r="AV3" s="31">
        <f t="shared" ref="AV3:AV7" si="11">IF(ISERROR(AZ3*AU3),"",AZ3*AU3)</f>
        <v>0</v>
      </c>
      <c r="AW3" s="31">
        <f t="shared" ref="AW3:AW7" si="12">IF(ISERROR(AJ3+AL3+AN3+AP3),"",AJ3+AL3+AN3+AP3)</f>
        <v>0</v>
      </c>
      <c r="AX3" s="31">
        <f t="shared" ref="AX3:AX7" si="13">IF(ISERROR(S3+AW3),"",S3+AW3)</f>
        <v>5.05</v>
      </c>
      <c r="AY3" s="35">
        <f t="shared" si="5"/>
        <v>0.114</v>
      </c>
      <c r="AZ3" s="36">
        <v>5.7</v>
      </c>
      <c r="BA3" s="48">
        <v>6740</v>
      </c>
      <c r="BB3" s="31">
        <f t="shared" ref="BB3:BB7" si="14">IF(ISERROR(AX3*BA3),"",AX3*BA3)</f>
        <v>34037</v>
      </c>
      <c r="BC3" s="31">
        <f t="shared" ref="BC3:BC7" si="15">IF(ISERROR(AZ3*BA3),"",AZ3*BA3)</f>
        <v>38418</v>
      </c>
    </row>
    <row r="4" spans="1:55" s="37" customFormat="1" x14ac:dyDescent="0.25">
      <c r="A4" s="24">
        <v>3</v>
      </c>
      <c r="B4" s="25"/>
      <c r="C4" s="25"/>
      <c r="D4" s="25"/>
      <c r="E4" s="25"/>
      <c r="F4" s="25"/>
      <c r="G4" s="25" t="s">
        <v>57</v>
      </c>
      <c r="H4" s="26"/>
      <c r="I4" s="25" t="s">
        <v>67</v>
      </c>
      <c r="J4" s="25" t="s">
        <v>50</v>
      </c>
      <c r="K4" s="24" t="s">
        <v>63</v>
      </c>
      <c r="L4" s="25" t="s">
        <v>62</v>
      </c>
      <c r="M4" s="25" t="s">
        <v>65</v>
      </c>
      <c r="N4" s="25" t="s">
        <v>70</v>
      </c>
      <c r="O4" s="25" t="s">
        <v>80</v>
      </c>
      <c r="P4" s="25"/>
      <c r="Q4" s="25" t="s">
        <v>4</v>
      </c>
      <c r="R4" s="43">
        <v>4.29</v>
      </c>
      <c r="S4" s="51">
        <v>4.38</v>
      </c>
      <c r="T4" s="25" t="s">
        <v>3</v>
      </c>
      <c r="U4" s="50">
        <v>38</v>
      </c>
      <c r="V4" s="50">
        <v>42</v>
      </c>
      <c r="W4" s="50">
        <v>25</v>
      </c>
      <c r="X4" s="49"/>
      <c r="Y4" s="27">
        <v>6</v>
      </c>
      <c r="Z4" s="52">
        <f t="shared" si="6"/>
        <v>3.9899999999999998E-2</v>
      </c>
      <c r="AA4" s="28">
        <v>56</v>
      </c>
      <c r="AB4" s="29">
        <f t="shared" si="7"/>
        <v>8421</v>
      </c>
      <c r="AC4" s="30">
        <v>4000</v>
      </c>
      <c r="AD4" s="31">
        <f t="shared" si="8"/>
        <v>0.48</v>
      </c>
      <c r="AE4" s="25" t="s">
        <v>60</v>
      </c>
      <c r="AF4" s="32">
        <v>0.41399999999999998</v>
      </c>
      <c r="AG4" s="31">
        <f t="shared" si="0"/>
        <v>1.81</v>
      </c>
      <c r="AH4" s="31">
        <f t="shared" si="1"/>
        <v>6.67</v>
      </c>
      <c r="AI4" s="33">
        <v>0</v>
      </c>
      <c r="AJ4" s="31">
        <f t="shared" si="2"/>
        <v>0</v>
      </c>
      <c r="AK4" s="33">
        <v>0</v>
      </c>
      <c r="AL4" s="31">
        <f t="shared" si="3"/>
        <v>0</v>
      </c>
      <c r="AM4" s="33">
        <v>0</v>
      </c>
      <c r="AN4" s="31">
        <f t="shared" si="9"/>
        <v>0</v>
      </c>
      <c r="AO4" s="33">
        <v>0</v>
      </c>
      <c r="AP4" s="31">
        <f t="shared" si="4"/>
        <v>0</v>
      </c>
      <c r="AQ4" s="36"/>
      <c r="AR4" s="33">
        <v>0</v>
      </c>
      <c r="AS4" s="31">
        <f t="shared" si="10"/>
        <v>0</v>
      </c>
      <c r="AT4" s="36"/>
      <c r="AU4" s="33">
        <v>0</v>
      </c>
      <c r="AV4" s="31">
        <f t="shared" si="11"/>
        <v>0</v>
      </c>
      <c r="AW4" s="31">
        <f t="shared" si="12"/>
        <v>0</v>
      </c>
      <c r="AX4" s="31">
        <f t="shared" si="13"/>
        <v>4.38</v>
      </c>
      <c r="AY4" s="35">
        <f t="shared" si="5"/>
        <v>0.1152</v>
      </c>
      <c r="AZ4" s="36">
        <v>4.95</v>
      </c>
      <c r="BA4" s="48">
        <v>6740</v>
      </c>
      <c r="BB4" s="31">
        <f t="shared" si="14"/>
        <v>29521.200000000001</v>
      </c>
      <c r="BC4" s="31">
        <f t="shared" si="15"/>
        <v>33363</v>
      </c>
    </row>
    <row r="5" spans="1:55" s="37" customFormat="1" x14ac:dyDescent="0.25">
      <c r="A5" s="24">
        <v>4</v>
      </c>
      <c r="B5" s="25"/>
      <c r="C5" s="25"/>
      <c r="D5" s="25"/>
      <c r="E5" s="25"/>
      <c r="F5" s="25"/>
      <c r="G5" s="25" t="s">
        <v>57</v>
      </c>
      <c r="H5" s="26"/>
      <c r="I5" s="25" t="s">
        <v>67</v>
      </c>
      <c r="J5" s="25" t="s">
        <v>50</v>
      </c>
      <c r="K5" s="24" t="s">
        <v>63</v>
      </c>
      <c r="L5" s="25" t="s">
        <v>61</v>
      </c>
      <c r="M5" s="25" t="s">
        <v>65</v>
      </c>
      <c r="N5" s="25" t="s">
        <v>71</v>
      </c>
      <c r="O5" s="25" t="s">
        <v>81</v>
      </c>
      <c r="P5" s="25"/>
      <c r="Q5" s="25" t="s">
        <v>4</v>
      </c>
      <c r="R5" s="43">
        <v>4.95</v>
      </c>
      <c r="S5" s="51">
        <v>5.05</v>
      </c>
      <c r="T5" s="25" t="s">
        <v>3</v>
      </c>
      <c r="U5" s="50">
        <v>38</v>
      </c>
      <c r="V5" s="50">
        <v>42</v>
      </c>
      <c r="W5" s="50">
        <v>25</v>
      </c>
      <c r="X5" s="49"/>
      <c r="Y5" s="27">
        <v>6</v>
      </c>
      <c r="Z5" s="52">
        <f t="shared" si="6"/>
        <v>3.9899999999999998E-2</v>
      </c>
      <c r="AA5" s="28">
        <v>56</v>
      </c>
      <c r="AB5" s="29">
        <f t="shared" si="7"/>
        <v>8421</v>
      </c>
      <c r="AC5" s="30">
        <v>4000</v>
      </c>
      <c r="AD5" s="31">
        <f t="shared" si="8"/>
        <v>0.48</v>
      </c>
      <c r="AE5" s="25" t="s">
        <v>60</v>
      </c>
      <c r="AF5" s="32">
        <v>0.41399999999999998</v>
      </c>
      <c r="AG5" s="31">
        <f t="shared" si="0"/>
        <v>2.09</v>
      </c>
      <c r="AH5" s="31">
        <f t="shared" si="1"/>
        <v>7.62</v>
      </c>
      <c r="AI5" s="33">
        <v>0</v>
      </c>
      <c r="AJ5" s="31">
        <f t="shared" si="2"/>
        <v>0</v>
      </c>
      <c r="AK5" s="33">
        <v>0</v>
      </c>
      <c r="AL5" s="31">
        <f t="shared" si="3"/>
        <v>0</v>
      </c>
      <c r="AM5" s="33">
        <v>0</v>
      </c>
      <c r="AN5" s="31">
        <f t="shared" si="9"/>
        <v>0</v>
      </c>
      <c r="AO5" s="33">
        <v>0</v>
      </c>
      <c r="AP5" s="31">
        <f t="shared" si="4"/>
        <v>0</v>
      </c>
      <c r="AQ5" s="36"/>
      <c r="AR5" s="33">
        <v>0</v>
      </c>
      <c r="AS5" s="31">
        <f t="shared" si="10"/>
        <v>0</v>
      </c>
      <c r="AT5" s="36"/>
      <c r="AU5" s="33">
        <v>0</v>
      </c>
      <c r="AV5" s="31">
        <f t="shared" si="11"/>
        <v>0</v>
      </c>
      <c r="AW5" s="31">
        <f t="shared" si="12"/>
        <v>0</v>
      </c>
      <c r="AX5" s="31">
        <f t="shared" si="13"/>
        <v>5.05</v>
      </c>
      <c r="AY5" s="35">
        <f t="shared" si="5"/>
        <v>0.114</v>
      </c>
      <c r="AZ5" s="36">
        <v>5.7</v>
      </c>
      <c r="BA5" s="48">
        <v>6740</v>
      </c>
      <c r="BB5" s="31">
        <f t="shared" si="14"/>
        <v>34037</v>
      </c>
      <c r="BC5" s="31">
        <f t="shared" si="15"/>
        <v>38418</v>
      </c>
    </row>
    <row r="6" spans="1:55" s="37" customFormat="1" x14ac:dyDescent="0.25">
      <c r="A6" s="24">
        <v>5</v>
      </c>
      <c r="B6" s="25"/>
      <c r="C6" s="25"/>
      <c r="D6" s="25"/>
      <c r="E6" s="25"/>
      <c r="F6" s="25"/>
      <c r="G6" s="25" t="s">
        <v>57</v>
      </c>
      <c r="H6" s="26"/>
      <c r="I6" s="25" t="s">
        <v>67</v>
      </c>
      <c r="J6" s="25" t="s">
        <v>50</v>
      </c>
      <c r="K6" s="24" t="s">
        <v>63</v>
      </c>
      <c r="L6" s="25" t="s">
        <v>75</v>
      </c>
      <c r="M6" s="25" t="s">
        <v>66</v>
      </c>
      <c r="N6" s="25" t="s">
        <v>72</v>
      </c>
      <c r="O6" s="25" t="s">
        <v>82</v>
      </c>
      <c r="P6" s="25"/>
      <c r="Q6" s="25" t="s">
        <v>4</v>
      </c>
      <c r="R6" s="43">
        <v>4.29</v>
      </c>
      <c r="S6" s="51">
        <v>4.38</v>
      </c>
      <c r="T6" s="25" t="s">
        <v>3</v>
      </c>
      <c r="U6" s="50">
        <v>38</v>
      </c>
      <c r="V6" s="50">
        <v>42</v>
      </c>
      <c r="W6" s="50">
        <v>25</v>
      </c>
      <c r="X6" s="49"/>
      <c r="Y6" s="27">
        <v>6</v>
      </c>
      <c r="Z6" s="52">
        <f t="shared" si="6"/>
        <v>3.9899999999999998E-2</v>
      </c>
      <c r="AA6" s="28">
        <v>56</v>
      </c>
      <c r="AB6" s="29">
        <f t="shared" si="7"/>
        <v>8421</v>
      </c>
      <c r="AC6" s="30">
        <v>4000</v>
      </c>
      <c r="AD6" s="31">
        <f t="shared" si="8"/>
        <v>0.48</v>
      </c>
      <c r="AE6" s="25" t="s">
        <v>60</v>
      </c>
      <c r="AF6" s="32">
        <v>0.41399999999999998</v>
      </c>
      <c r="AG6" s="31">
        <f t="shared" si="0"/>
        <v>1.81</v>
      </c>
      <c r="AH6" s="31">
        <f t="shared" si="1"/>
        <v>6.67</v>
      </c>
      <c r="AI6" s="33">
        <v>0</v>
      </c>
      <c r="AJ6" s="31">
        <f t="shared" si="2"/>
        <v>0</v>
      </c>
      <c r="AK6" s="33">
        <v>0</v>
      </c>
      <c r="AL6" s="31">
        <f t="shared" si="3"/>
        <v>0</v>
      </c>
      <c r="AM6" s="33">
        <v>0</v>
      </c>
      <c r="AN6" s="31">
        <f t="shared" si="9"/>
        <v>0</v>
      </c>
      <c r="AO6" s="33">
        <v>0</v>
      </c>
      <c r="AP6" s="31">
        <f t="shared" si="4"/>
        <v>0</v>
      </c>
      <c r="AQ6" s="36"/>
      <c r="AR6" s="33">
        <v>0</v>
      </c>
      <c r="AS6" s="31">
        <f t="shared" si="10"/>
        <v>0</v>
      </c>
      <c r="AT6" s="36"/>
      <c r="AU6" s="33">
        <v>0</v>
      </c>
      <c r="AV6" s="31">
        <f t="shared" si="11"/>
        <v>0</v>
      </c>
      <c r="AW6" s="31">
        <f t="shared" si="12"/>
        <v>0</v>
      </c>
      <c r="AX6" s="31">
        <f t="shared" si="13"/>
        <v>4.38</v>
      </c>
      <c r="AY6" s="35">
        <f t="shared" si="5"/>
        <v>0.1152</v>
      </c>
      <c r="AZ6" s="36">
        <v>4.95</v>
      </c>
      <c r="BA6" s="48">
        <v>6740</v>
      </c>
      <c r="BB6" s="31">
        <f t="shared" si="14"/>
        <v>29521.200000000001</v>
      </c>
      <c r="BC6" s="31">
        <f t="shared" si="15"/>
        <v>33363</v>
      </c>
    </row>
    <row r="7" spans="1:55" s="37" customFormat="1" x14ac:dyDescent="0.25">
      <c r="A7" s="24">
        <v>6</v>
      </c>
      <c r="B7" s="25"/>
      <c r="C7" s="25"/>
      <c r="D7" s="25"/>
      <c r="E7" s="25"/>
      <c r="F7" s="25"/>
      <c r="G7" s="25" t="s">
        <v>57</v>
      </c>
      <c r="H7" s="26"/>
      <c r="I7" s="25" t="s">
        <v>67</v>
      </c>
      <c r="J7" s="25" t="s">
        <v>50</v>
      </c>
      <c r="K7" s="24" t="s">
        <v>63</v>
      </c>
      <c r="L7" s="25" t="s">
        <v>76</v>
      </c>
      <c r="M7" s="25" t="s">
        <v>66</v>
      </c>
      <c r="N7" s="25" t="s">
        <v>73</v>
      </c>
      <c r="O7" s="25" t="s">
        <v>83</v>
      </c>
      <c r="P7" s="25"/>
      <c r="Q7" s="25" t="s">
        <v>4</v>
      </c>
      <c r="R7" s="43">
        <v>4.95</v>
      </c>
      <c r="S7" s="51">
        <v>5.05</v>
      </c>
      <c r="T7" s="25" t="s">
        <v>3</v>
      </c>
      <c r="U7" s="50">
        <v>38</v>
      </c>
      <c r="V7" s="50">
        <v>42</v>
      </c>
      <c r="W7" s="50">
        <v>25</v>
      </c>
      <c r="X7" s="49"/>
      <c r="Y7" s="27">
        <v>6</v>
      </c>
      <c r="Z7" s="52">
        <f t="shared" si="6"/>
        <v>3.9899999999999998E-2</v>
      </c>
      <c r="AA7" s="28">
        <v>56</v>
      </c>
      <c r="AB7" s="29">
        <f t="shared" si="7"/>
        <v>8421</v>
      </c>
      <c r="AC7" s="30">
        <v>4000</v>
      </c>
      <c r="AD7" s="31">
        <f t="shared" si="8"/>
        <v>0.48</v>
      </c>
      <c r="AE7" s="25" t="s">
        <v>60</v>
      </c>
      <c r="AF7" s="32">
        <v>0.41399999999999998</v>
      </c>
      <c r="AG7" s="31">
        <f t="shared" si="0"/>
        <v>2.09</v>
      </c>
      <c r="AH7" s="31">
        <f t="shared" si="1"/>
        <v>7.62</v>
      </c>
      <c r="AI7" s="33">
        <v>0</v>
      </c>
      <c r="AJ7" s="31">
        <f t="shared" si="2"/>
        <v>0</v>
      </c>
      <c r="AK7" s="33">
        <v>0</v>
      </c>
      <c r="AL7" s="31">
        <f t="shared" si="3"/>
        <v>0</v>
      </c>
      <c r="AM7" s="33">
        <v>0</v>
      </c>
      <c r="AN7" s="31">
        <f t="shared" si="9"/>
        <v>0</v>
      </c>
      <c r="AO7" s="33">
        <v>0</v>
      </c>
      <c r="AP7" s="31">
        <f t="shared" si="4"/>
        <v>0</v>
      </c>
      <c r="AQ7" s="36"/>
      <c r="AR7" s="33">
        <v>0</v>
      </c>
      <c r="AS7" s="31">
        <f t="shared" si="10"/>
        <v>0</v>
      </c>
      <c r="AT7" s="36"/>
      <c r="AU7" s="33">
        <v>0</v>
      </c>
      <c r="AV7" s="31">
        <f t="shared" si="11"/>
        <v>0</v>
      </c>
      <c r="AW7" s="31">
        <f t="shared" si="12"/>
        <v>0</v>
      </c>
      <c r="AX7" s="31">
        <f t="shared" si="13"/>
        <v>5.05</v>
      </c>
      <c r="AY7" s="35">
        <f t="shared" si="5"/>
        <v>0.114</v>
      </c>
      <c r="AZ7" s="36">
        <v>5.7</v>
      </c>
      <c r="BA7" s="48">
        <v>6740</v>
      </c>
      <c r="BB7" s="31">
        <f t="shared" si="14"/>
        <v>34037</v>
      </c>
      <c r="BC7" s="31">
        <f t="shared" si="15"/>
        <v>38418</v>
      </c>
    </row>
    <row r="8" spans="1:55" ht="15" customHeight="1" x14ac:dyDescent="0.25">
      <c r="A8" s="38">
        <v>7</v>
      </c>
      <c r="B8" s="39"/>
      <c r="C8" s="39"/>
      <c r="D8" s="39"/>
      <c r="E8" s="25"/>
      <c r="F8" s="25"/>
      <c r="G8" s="25" t="s">
        <v>57</v>
      </c>
      <c r="H8" s="26"/>
      <c r="I8" s="25" t="s">
        <v>67</v>
      </c>
      <c r="J8" s="25" t="s">
        <v>50</v>
      </c>
      <c r="K8" s="24" t="s">
        <v>63</v>
      </c>
      <c r="L8" s="25" t="s">
        <v>77</v>
      </c>
      <c r="M8" s="25"/>
      <c r="N8" s="39" t="s">
        <v>74</v>
      </c>
      <c r="O8" s="39"/>
      <c r="P8" s="39"/>
      <c r="Q8" s="25" t="s">
        <v>5</v>
      </c>
      <c r="R8" s="43">
        <v>27.72</v>
      </c>
      <c r="S8" s="43">
        <v>28.29</v>
      </c>
      <c r="T8" s="25" t="s">
        <v>3</v>
      </c>
      <c r="U8" s="50">
        <v>38</v>
      </c>
      <c r="V8" s="50">
        <v>42</v>
      </c>
      <c r="W8" s="50">
        <v>25</v>
      </c>
      <c r="X8" s="40"/>
      <c r="Y8" s="27">
        <v>1</v>
      </c>
      <c r="Z8" s="52">
        <f t="shared" si="6"/>
        <v>3.9899999999999998E-2</v>
      </c>
      <c r="AA8" s="28">
        <v>56</v>
      </c>
      <c r="AB8" s="29">
        <f t="shared" si="7"/>
        <v>1404</v>
      </c>
      <c r="AC8" s="30">
        <v>4000</v>
      </c>
      <c r="AD8" s="34">
        <f t="shared" si="8"/>
        <v>2.85</v>
      </c>
      <c r="AE8" s="25" t="s">
        <v>60</v>
      </c>
      <c r="AF8" s="32">
        <v>0.41399999999999998</v>
      </c>
      <c r="AG8" s="31">
        <f t="shared" ref="AG8" si="16">IF(ISERROR(S8*AF8),"",S8*AF8)</f>
        <v>11.71</v>
      </c>
      <c r="AH8" s="31">
        <f t="shared" ref="AH8" si="17">IF(ISERROR(S8+AD8+AG8),"",S8+AD8+AG8)</f>
        <v>42.85</v>
      </c>
      <c r="AI8" s="33">
        <v>0</v>
      </c>
      <c r="AJ8" s="31">
        <f t="shared" ref="AJ8" si="18">IF(ISERROR(AZ8*AI8),"",AZ8*AI8)</f>
        <v>0</v>
      </c>
      <c r="AK8" s="33">
        <v>0</v>
      </c>
      <c r="AL8" s="31">
        <f t="shared" ref="AL8" si="19">IF(ISERROR(AZ8*AK8),"",AZ8*AK8)</f>
        <v>0</v>
      </c>
      <c r="AM8" s="33">
        <v>0</v>
      </c>
      <c r="AN8" s="31">
        <f t="shared" ref="AN8" si="20">IF(ISERROR(AZ8*AM8),"",AZ8*AM8)</f>
        <v>0</v>
      </c>
      <c r="AO8" s="33">
        <v>0</v>
      </c>
      <c r="AP8" s="31">
        <f t="shared" ref="AP8" si="21">IF(ISERROR(S8*AO8),"",S8*AO8)</f>
        <v>0</v>
      </c>
      <c r="AQ8" s="36"/>
      <c r="AR8" s="33">
        <v>0</v>
      </c>
      <c r="AS8" s="31">
        <f t="shared" ref="AS8" si="22">IF(ISERROR(AZ8*AR8),"",AZ8*AR8)</f>
        <v>0</v>
      </c>
      <c r="AT8" s="36"/>
      <c r="AU8" s="33">
        <v>0</v>
      </c>
      <c r="AV8" s="31">
        <f t="shared" ref="AV8" si="23">IF(ISERROR(AZ8*AU8),"",AZ8*AU8)</f>
        <v>0</v>
      </c>
      <c r="AW8" s="31">
        <f t="shared" ref="AW8" si="24">IF(ISERROR(AJ8+AL8+AN8+AP8),"",AJ8+AL8+AN8+AP8)</f>
        <v>0</v>
      </c>
      <c r="AX8" s="31">
        <f t="shared" ref="AX8" si="25">IF(ISERROR(S8+AW8),"",S8+AW8)</f>
        <v>28.29</v>
      </c>
      <c r="AY8" s="35">
        <f t="shared" si="5"/>
        <v>0.11459999999999999</v>
      </c>
      <c r="AZ8" s="5">
        <v>31.95</v>
      </c>
      <c r="BA8" s="48">
        <v>6740</v>
      </c>
      <c r="BB8" s="31">
        <f t="shared" ref="BB8" si="26">IF(ISERROR(AX8*BA8),"",AX8*BA8)</f>
        <v>190674.6</v>
      </c>
      <c r="BC8" s="31">
        <f t="shared" ref="BC8" si="27">IF(ISERROR(AZ8*BA8),"",AZ8*BA8)</f>
        <v>215343</v>
      </c>
    </row>
  </sheetData>
  <sheetProtection insertRows="0" deleteRows="0" sort="0"/>
  <protectedRanges>
    <protectedRange sqref="AG2:AY8 AD2:AD8 Z2:AB8 A2:T8 A9:AZ210 X8" name="Range1"/>
    <protectedRange sqref="U2:X7 U8:W8" name="Range1_2"/>
    <protectedRange sqref="AC2:AC8" name="Range1_3"/>
    <protectedRange sqref="AE2:AF8" name="Range1_4"/>
    <protectedRange sqref="BA2:BA8" name="Range1_6"/>
  </protectedRanges>
  <phoneticPr fontId="9" type="noConversion"/>
  <dataValidations count="1">
    <dataValidation type="list" allowBlank="1" showInputMessage="1" showErrorMessage="1" sqref="E2:G8 T2:T8 Q2:Q8" xr:uid="{BB226CAE-0729-4F78-816A-AB1E83AB41F3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2025-07-11T07:00:25Z</dcterms:modified>
</cp:coreProperties>
</file>