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gents">#REF!</definedName>
    <definedName name="Artwork">#REF!</definedName>
    <definedName name="as">'[2]1-Import Product Data Sheet'!$X$2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rand">'[2]1-Import Product Data Sheet'!$N$102:$N$144</definedName>
    <definedName name="Branded">[5]Lists!$F$6:$F$38</definedName>
    <definedName name="brands">'[1]other data'!$K$2:$K$48</definedName>
    <definedName name="BRANDTYPE">#REF!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[6]Sheet1!$DW$2:$DW$3</definedName>
    <definedName name="chargeback">'[1]other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'[7]x-Lists'!$AB$2:$AB$18</definedName>
    <definedName name="colour">[6]Sheet1!$EH$2:$EH$3</definedName>
    <definedName name="Comp_Stores">#REF!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'[8]SUBCATS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'[8]SUBCATS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[9]Info!$F$3:$F$5</definedName>
    <definedName name="diffgrp">'[1]diff group head'!$A$2:$A$47</definedName>
    <definedName name="DIFFS">'[1]other data'!$AF$2:$AF$13</definedName>
    <definedName name="division">'[10]X-PORTS'!$K$4:$K$12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bric">#REF!</definedName>
    <definedName name="FASHION">[11]LIST!$E$2:$E$7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[6]Sheet1!$EC$2:$EC$3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[11]LIST!$G$2:$G$7</definedName>
    <definedName name="KD">[6]Sheet1!$DS$2:$DS$2</definedName>
    <definedName name="Kids_Bath">#REF!</definedName>
    <definedName name="Kids_or_Teen">#REF!</definedName>
    <definedName name="Label">#REF!</definedName>
    <definedName name="LicensedProduct_Range">[3]Mapping!$AF$2:$AF$3</definedName>
    <definedName name="LIFESTYLE">[11]LIST!$C$2:$C$7</definedName>
    <definedName name="Lighting_or_Candleholders">#REF!</definedName>
    <definedName name="LOCALIZATION__PRICEPOINT">'[7]x-Lists'!$Z$2:$Z$4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[6]Sheet1!$EA$2:$EA$3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Motif">#REF!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TBMONTH">#REF!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[6]Sheet1!$EE$2:$EE$3</definedName>
    <definedName name="PackageType">'[2]1-Import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ymentTerms">#REF!</definedName>
    <definedName name="PDQList">'[2]1-Import Product Data Sheet'!$AR$1:$AR$24</definedName>
    <definedName name="Pet_Care">#REF!</definedName>
    <definedName name="Pillow_Shams">#REF!</definedName>
    <definedName name="Pillowcases">#REF!</definedName>
    <definedName name="PkgFormat">[9]Info!$E$2:$E$49</definedName>
    <definedName name="po_type">'[1]other data'!$AU$2:$AU$11</definedName>
    <definedName name="PORT_IFF">[13]a!$A$10:$B$35</definedName>
    <definedName name="ports">'[10]X-PORTS'!$D$4:$D$33</definedName>
    <definedName name="PortSeq">'[2]1-Import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'[2]1-Import Product Data Sheet'!$AR$26:$AR$27</definedName>
    <definedName name="PRICE">[11]LIST!$B$2:$B$6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PurchaseType">#REF!</definedName>
    <definedName name="QSFOB">[14]Q1!$C$38</definedName>
    <definedName name="QSFOB_2">"'file://192.168.20.8/beyond%20basic/slard%20-%20design/customs%20memo/master%20copy%20quote%20sheet%202.xls'#$q1.$c$38"</definedName>
    <definedName name="Quilts">#REF!</definedName>
    <definedName name="RateSeq">'[2]1-Import Product Data Sheet'!$X$2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'[8]DOMESTIC Worksheet'!$AG$3:$AG$12</definedName>
    <definedName name="runnum">'[1]other data'!$BI$2:$BI$18</definedName>
    <definedName name="scalenum">'[1]other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lhouette">#REF!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ATUS">#REF!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'[1]vendor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icketType">#REF!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'[10]X-PORTS'!$I$5:$I$7</definedName>
    <definedName name="vendorlist">#REF!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4" i="1" l="1"/>
  <c r="BF4" i="1"/>
  <c r="AZ4" i="1"/>
  <c r="AW4" i="1"/>
  <c r="AT4" i="1"/>
  <c r="AQ4" i="1"/>
  <c r="AO4" i="1"/>
  <c r="AM4" i="1"/>
  <c r="AK4" i="1"/>
  <c r="AG4" i="1"/>
  <c r="AB4" i="1"/>
  <c r="AC4" i="1" s="1"/>
  <c r="AE4" i="1" s="1"/>
  <c r="T4" i="1"/>
  <c r="AH4" i="1" s="1"/>
  <c r="S4" i="1"/>
  <c r="BI3" i="1"/>
  <c r="BF3" i="1"/>
  <c r="AZ3" i="1"/>
  <c r="AW3" i="1"/>
  <c r="AT3" i="1"/>
  <c r="AQ3" i="1"/>
  <c r="AO3" i="1"/>
  <c r="AM3" i="1"/>
  <c r="AK3" i="1"/>
  <c r="AG3" i="1"/>
  <c r="AH3" i="1" s="1"/>
  <c r="AB3" i="1"/>
  <c r="AC3" i="1" s="1"/>
  <c r="AE3" i="1" s="1"/>
  <c r="T3" i="1"/>
  <c r="S3" i="1"/>
  <c r="BI2" i="1"/>
  <c r="BF2" i="1"/>
  <c r="AZ2" i="1"/>
  <c r="AW2" i="1"/>
  <c r="AT2" i="1"/>
  <c r="AQ2" i="1"/>
  <c r="AO2" i="1"/>
  <c r="AM2" i="1"/>
  <c r="AK2" i="1"/>
  <c r="AG2" i="1"/>
  <c r="AB2" i="1"/>
  <c r="AC2" i="1" s="1"/>
  <c r="AE2" i="1" s="1"/>
  <c r="T2" i="1"/>
  <c r="S2" i="1"/>
  <c r="BA2" i="1" l="1"/>
  <c r="BA4" i="1"/>
  <c r="BA3" i="1"/>
  <c r="AI4" i="1"/>
  <c r="AI3" i="1"/>
  <c r="AH2" i="1"/>
  <c r="AI2" i="1" s="1"/>
  <c r="BB2" i="1" l="1"/>
  <c r="BB3" i="1"/>
  <c r="BC3" i="1" s="1"/>
  <c r="BB4" i="1"/>
  <c r="BH2" i="1"/>
  <c r="BC2" i="1"/>
  <c r="BH3" i="1"/>
  <c r="BC4" i="1" l="1"/>
  <c r="BH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W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AZ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A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B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C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F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H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I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<sst xmlns="http://schemas.openxmlformats.org/spreadsheetml/2006/main" count="94" uniqueCount="76">
  <si>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</si>
  <si>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</si>
  <si>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</si>
  <si>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</si>
  <si>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</si>
  <si>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</si>
  <si>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</si>
  <si>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</si>
  <si>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</si>
  <si>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</si>
  <si>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</si>
  <si>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</si>
  <si>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</si>
  <si>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</si>
  <si>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</si>
  <si>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</si>
  <si>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</si>
  <si>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</si>
  <si>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</si>
  <si>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</si>
  <si>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</si>
  <si>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</si>
  <si>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</si>
  <si>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</si>
  <si>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</si>
  <si>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</si>
  <si>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</si>
  <si>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</si>
  <si>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</si>
  <si>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</si>
  <si>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</si>
  <si>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</si>
  <si>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</si>
  <si>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</si>
  <si>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</si>
  <si>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</si>
  <si>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</si>
  <si>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</si>
  <si>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</si>
  <si>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</si>
  <si>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</si>
  <si>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</si>
  <si>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</si>
  <si>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</si>
  <si>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</si>
  <si>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</si>
  <si>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</si>
  <si>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</si>
  <si>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</si>
  <si>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</si>
  <si>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</si>
  <si>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</si>
  <si>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</si>
  <si>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</si>
  <si>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</si>
  <si>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</si>
  <si>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</si>
  <si>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</si>
  <si>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</si>
  <si>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</si>
  <si>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</si>
  <si>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BLANKET</t>
  </si>
  <si>
    <t>LAZLO MEDALLION</t>
  </si>
  <si>
    <t>350gsm Printed Glimmersoft Blanket</t>
  </si>
  <si>
    <t>350gsm printed Glimmersoft plush, 100%polyester, self hem, on wooden hanger with card, case pack 8</t>
  </si>
  <si>
    <t>90x90"</t>
  </si>
  <si>
    <t>Multi</t>
  </si>
  <si>
    <t>Piece</t>
  </si>
  <si>
    <t>Partially Compressed</t>
  </si>
  <si>
    <t>6301.40.0020</t>
  </si>
  <si>
    <t>PAINTER'S STRIPE</t>
  </si>
  <si>
    <t>SANTA FE</t>
  </si>
  <si>
    <t>RS51-8288</t>
    <phoneticPr fontId="2" type="noConversion"/>
  </si>
  <si>
    <t>RS51-8289</t>
  </si>
  <si>
    <t>RS51-8290</t>
  </si>
  <si>
    <r>
      <t>350gsm printed Glimmersoft plush</t>
    </r>
    <r>
      <rPr>
        <sz val="11"/>
        <rFont val="Calibri"/>
        <family val="2"/>
      </rPr>
      <t>,</t>
    </r>
    <r>
      <rPr>
        <sz val="11"/>
        <rFont val="Calibri"/>
        <family val="2"/>
      </rPr>
      <t xml:space="preserve"> 100%polyester, self hem, on wooden hanger with card, case pack 8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</si>
</sst>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"/>
    <numFmt numFmtId="177" formatCode="0.0"/>
    <numFmt numFmtId="178" formatCode="[$$-409]#,##0.00;\-[$$-409]#,##0.00"/>
    <numFmt numFmtId="179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EE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178" fontId="0" fillId="0" borderId="0"/>
    <xf numFmtId="178" fontId="1" fillId="0" borderId="0"/>
    <xf numFmtId="178" fontId="6" fillId="0" borderId="0"/>
    <xf numFmtId="178" fontId="1" fillId="0" borderId="0"/>
    <xf numFmtId="179" fontId="1" fillId="0" borderId="0" applyFont="0" applyFill="0" applyBorder="0" applyAlignment="0" applyProtection="0"/>
    <xf numFmtId="178" fontId="6" fillId="0" borderId="0"/>
    <xf numFmtId="9" fontId="1" fillId="0" borderId="0" applyFont="0" applyFill="0" applyBorder="0" applyAlignment="0" applyProtection="0"/>
  </cellStyleXfs>
  <cellXfs count="59">
    <xf numFmtId="178" fontId="0" fillId="0" borderId="0" xfId="0"/>
    <xf numFmtId="178" fontId="0" fillId="0" borderId="0" xfId="0" applyAlignment="1">
      <alignment horizontal="center" wrapText="1"/>
    </xf>
    <xf numFmtId="178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8" fontId="4" fillId="0" borderId="1" xfId="0" applyFont="1" applyBorder="1" applyAlignment="1">
      <alignment horizontal="center" wrapText="1"/>
    </xf>
    <xf numFmtId="178" fontId="4" fillId="4" borderId="1" xfId="0" applyFont="1" applyFill="1" applyBorder="1" applyAlignment="1">
      <alignment horizontal="center" wrapText="1"/>
    </xf>
    <xf numFmtId="178" fontId="5" fillId="4" borderId="1" xfId="0" applyFont="1" applyFill="1" applyBorder="1" applyAlignment="1">
      <alignment horizontal="center" wrapText="1"/>
    </xf>
    <xf numFmtId="178" fontId="5" fillId="5" borderId="1" xfId="0" applyFont="1" applyFill="1" applyBorder="1" applyAlignment="1">
      <alignment horizontal="center" wrapText="1"/>
    </xf>
    <xf numFmtId="178" fontId="4" fillId="5" borderId="1" xfId="0" applyFont="1" applyFill="1" applyBorder="1" applyAlignment="1">
      <alignment horizontal="center" wrapText="1"/>
    </xf>
    <xf numFmtId="178" fontId="4" fillId="5" borderId="1" xfId="1" applyFont="1" applyFill="1" applyBorder="1" applyAlignment="1">
      <alignment horizontal="center" wrapText="1"/>
    </xf>
    <xf numFmtId="178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6" fontId="7" fillId="2" borderId="1" xfId="2" applyNumberFormat="1" applyFont="1" applyFill="1" applyBorder="1" applyAlignment="1">
      <alignment wrapText="1"/>
    </xf>
    <xf numFmtId="176" fontId="4" fillId="6" borderId="2" xfId="0" applyNumberFormat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178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2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6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6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8" fontId="4" fillId="7" borderId="0" xfId="0" applyFont="1" applyFill="1" applyAlignment="1">
      <alignment horizontal="center" wrapText="1"/>
    </xf>
    <xf numFmtId="176" fontId="4" fillId="3" borderId="1" xfId="0" applyNumberFormat="1" applyFont="1" applyFill="1" applyBorder="1" applyAlignment="1">
      <alignment horizontal="center" wrapText="1"/>
    </xf>
    <xf numFmtId="178" fontId="4" fillId="3" borderId="0" xfId="0" applyFont="1" applyFill="1" applyAlignment="1">
      <alignment horizontal="center" wrapText="1"/>
    </xf>
    <xf numFmtId="176" fontId="4" fillId="0" borderId="1" xfId="0" applyNumberFormat="1" applyFont="1" applyBorder="1" applyAlignment="1">
      <alignment horizontal="center" wrapText="1"/>
    </xf>
    <xf numFmtId="178" fontId="0" fillId="0" borderId="1" xfId="0" applyBorder="1" applyAlignment="1">
      <alignment horizontal="center" wrapText="1"/>
    </xf>
    <xf numFmtId="178" fontId="0" fillId="0" borderId="1" xfId="0" applyBorder="1" applyAlignment="1">
      <alignment wrapText="1"/>
    </xf>
    <xf numFmtId="178" fontId="1" fillId="0" borderId="1" xfId="0" applyFont="1" applyBorder="1" applyAlignment="1">
      <alignment wrapText="1"/>
    </xf>
    <xf numFmtId="178" fontId="1" fillId="0" borderId="1" xfId="3" quotePrefix="1" applyBorder="1" applyAlignment="1">
      <alignment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6" fontId="0" fillId="8" borderId="1" xfId="4" applyNumberFormat="1" applyFon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176" fontId="8" fillId="0" borderId="1" xfId="0" applyNumberFormat="1" applyFont="1" applyBorder="1" applyAlignment="1">
      <alignment wrapText="1"/>
    </xf>
    <xf numFmtId="177" fontId="0" fillId="0" borderId="1" xfId="0" applyNumberFormat="1" applyBorder="1" applyAlignment="1">
      <alignment wrapText="1"/>
    </xf>
    <xf numFmtId="2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8" fontId="3" fillId="0" borderId="1" xfId="0" applyFont="1" applyBorder="1" applyAlignment="1">
      <alignment wrapText="1"/>
    </xf>
    <xf numFmtId="176" fontId="0" fillId="8" borderId="1" xfId="0" applyNumberFormat="1" applyFill="1" applyBorder="1" applyAlignment="1">
      <alignment wrapText="1"/>
    </xf>
    <xf numFmtId="178" fontId="6" fillId="0" borderId="1" xfId="5" applyBorder="1" applyAlignment="1" applyProtection="1">
      <alignment horizontal="center" vertical="center" wrapText="1"/>
      <protection locked="0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176" fontId="3" fillId="0" borderId="1" xfId="0" applyNumberFormat="1" applyFont="1" applyBorder="1" applyAlignment="1">
      <alignment wrapText="1"/>
    </xf>
    <xf numFmtId="178" fontId="6" fillId="0" borderId="1" xfId="0" applyFont="1" applyBorder="1"/>
    <xf numFmtId="178" fontId="0" fillId="0" borderId="1" xfId="0" applyFont="1" applyBorder="1" applyAlignment="1">
      <alignment wrapText="1"/>
    </xf>
  </cellXfs>
  <cellStyles count="7">
    <cellStyle name="Currency 2" xfId="4"/>
    <cellStyle name="Normal 2" xfId="1"/>
    <cellStyle name="Normal 2 18 2" xfId="2"/>
    <cellStyle name="Percent 2" xfId="6"/>
    <cellStyle name="常规" xfId="0" builtinId="0"/>
    <cellStyle name="常规 2" xfId="3"/>
    <cellStyle name="样式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ujie/AppData/Local/Microsoft/Windows/INetCache/Content.Outlook/YP6JDHFP/Ross%20NOV%202025%20350%20GS%20BLK%20POE%20Commit+30tariff%207.14.2025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upd 6.27.2025"/>
      <sheetName val="CCF 7.02.2025"/>
      <sheetName val="BUY PLAN"/>
      <sheetName val="CAD'S"/>
      <sheetName val="ValueSelection"/>
      <sheetName val="Data"/>
    </sheetNames>
    <sheetDataSet>
      <sheetData sheetId="0"/>
      <sheetData sheetId="1"/>
      <sheetData sheetId="2">
        <row r="70">
          <cell r="E70">
            <v>6.34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4"/>
  <sheetViews>
    <sheetView tabSelected="1" workbookViewId="0">
      <selection activeCell="N9" sqref="N9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16.140625" style="2" customWidth="1"/>
    <col min="8" max="8" width="12.7109375" style="2" customWidth="1"/>
    <col min="9" max="9" width="7.42578125" style="2" customWidth="1"/>
    <col min="10" max="10" width="27.7109375" style="2" customWidth="1"/>
    <col min="11" max="11" width="8.28515625" style="2" customWidth="1"/>
    <col min="12" max="13" width="6.140625" style="2" customWidth="1"/>
    <col min="14" max="15" width="15.140625" style="2" customWidth="1"/>
    <col min="16" max="16" width="5.5703125" style="2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7109375" style="2" customWidth="1"/>
    <col min="23" max="23" width="8.140625" style="6" customWidth="1"/>
    <col min="24" max="24" width="8.7109375" style="6" customWidth="1"/>
    <col min="25" max="25" width="7.140625" style="6" customWidth="1"/>
    <col min="26" max="26" width="9" style="4" customWidth="1"/>
    <col min="27" max="27" width="6.28515625" style="7" customWidth="1"/>
    <col min="28" max="28" width="10" style="4" customWidth="1"/>
    <col min="29" max="29" width="9.85546875" style="7" customWidth="1"/>
    <col min="30" max="30" width="7.85546875" style="2" customWidth="1"/>
    <col min="31" max="31" width="8.85546875" style="5" customWidth="1"/>
    <col min="32" max="32" width="7.85546875" style="2" customWidth="1"/>
    <col min="33" max="33" width="8.42578125" style="8" customWidth="1"/>
    <col min="34" max="34" width="9" style="5" customWidth="1"/>
    <col min="35" max="35" width="8.42578125" style="5" customWidth="1"/>
    <col min="36" max="36" width="7.85546875" style="8" customWidth="1"/>
    <col min="37" max="37" width="5.85546875" style="5" customWidth="1"/>
    <col min="38" max="38" width="8.140625" style="8" customWidth="1"/>
    <col min="39" max="39" width="9.28515625" style="5" customWidth="1"/>
    <col min="40" max="40" width="11.5703125" style="8" customWidth="1"/>
    <col min="41" max="41" width="10.85546875" style="5" customWidth="1"/>
    <col min="42" max="43" width="9.5703125" style="8" customWidth="1"/>
    <col min="44" max="44" width="10" style="5" customWidth="1"/>
    <col min="45" max="45" width="9.5703125" style="5" customWidth="1"/>
    <col min="46" max="46" width="11.85546875" style="5" customWidth="1"/>
    <col min="47" max="47" width="7.140625" style="8" customWidth="1"/>
    <col min="48" max="48" width="7.85546875" style="8" customWidth="1"/>
    <col min="49" max="49" width="9.5703125" style="5" customWidth="1"/>
    <col min="50" max="50" width="7.7109375" style="5" customWidth="1"/>
    <col min="51" max="51" width="8.28515625" style="8" customWidth="1"/>
    <col min="52" max="52" width="9.140625" style="5" customWidth="1"/>
    <col min="53" max="53" width="9.140625" style="2" customWidth="1"/>
    <col min="54" max="55" width="9.140625" style="2"/>
    <col min="56" max="57" width="9.140625" style="5"/>
    <col min="58" max="59" width="9.140625" style="2"/>
    <col min="60" max="61" width="11.7109375" style="2" customWidth="1"/>
    <col min="62" max="16384" width="9.140625" style="2"/>
  </cols>
  <sheetData>
    <row r="1" spans="1:61" ht="68.099999999999994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11" t="s">
        <v>29</v>
      </c>
      <c r="AE1" s="28" t="s">
        <v>30</v>
      </c>
      <c r="AF1" s="11" t="s">
        <v>31</v>
      </c>
      <c r="AG1" s="29" t="s">
        <v>32</v>
      </c>
      <c r="AH1" s="30" t="s">
        <v>33</v>
      </c>
      <c r="AI1" s="28" t="s">
        <v>34</v>
      </c>
      <c r="AJ1" s="29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31" t="s">
        <v>41</v>
      </c>
      <c r="AQ1" s="28" t="s">
        <v>42</v>
      </c>
      <c r="AR1" s="22" t="s">
        <v>43</v>
      </c>
      <c r="AS1" s="29" t="s">
        <v>44</v>
      </c>
      <c r="AT1" s="28" t="s">
        <v>45</v>
      </c>
      <c r="AU1" s="11" t="s">
        <v>46</v>
      </c>
      <c r="AV1" s="29" t="s">
        <v>47</v>
      </c>
      <c r="AW1" s="28" t="s">
        <v>48</v>
      </c>
      <c r="AX1" s="11" t="s">
        <v>49</v>
      </c>
      <c r="AY1" s="29" t="s">
        <v>50</v>
      </c>
      <c r="AZ1" s="28" t="s">
        <v>51</v>
      </c>
      <c r="BA1" s="28" t="s">
        <v>52</v>
      </c>
      <c r="BB1" s="32" t="s">
        <v>53</v>
      </c>
      <c r="BC1" s="33" t="s">
        <v>54</v>
      </c>
      <c r="BD1" s="34" t="s">
        <v>55</v>
      </c>
      <c r="BE1" s="35" t="s">
        <v>56</v>
      </c>
      <c r="BF1" s="36" t="s">
        <v>57</v>
      </c>
      <c r="BG1" s="11" t="s">
        <v>58</v>
      </c>
      <c r="BH1" s="37" t="s">
        <v>59</v>
      </c>
      <c r="BI1" s="37" t="s">
        <v>60</v>
      </c>
    </row>
    <row r="2" spans="1:61" ht="78" customHeight="1" x14ac:dyDescent="0.25">
      <c r="A2" s="38">
        <v>2</v>
      </c>
      <c r="B2" s="39"/>
      <c r="C2" s="39"/>
      <c r="D2" s="39"/>
      <c r="E2" s="39"/>
      <c r="F2" s="39" t="s">
        <v>61</v>
      </c>
      <c r="G2" s="39" t="s">
        <v>62</v>
      </c>
      <c r="H2" s="40" t="s">
        <v>63</v>
      </c>
      <c r="I2" s="40" t="s">
        <v>63</v>
      </c>
      <c r="J2" s="40" t="s">
        <v>64</v>
      </c>
      <c r="K2" s="40" t="s">
        <v>65</v>
      </c>
      <c r="L2" s="39" t="s">
        <v>66</v>
      </c>
      <c r="M2" s="57"/>
      <c r="N2" s="57" t="s">
        <v>72</v>
      </c>
      <c r="O2" s="41"/>
      <c r="P2" s="39" t="s">
        <v>67</v>
      </c>
      <c r="Q2" s="42"/>
      <c r="R2" s="43">
        <v>8.1</v>
      </c>
      <c r="S2" s="44">
        <f t="shared" ref="S2:S4" si="0">IF(ISERROR(Q2/R2),"",Q2/R2)</f>
        <v>0</v>
      </c>
      <c r="T2" s="45">
        <f>'[15]HZ upd 6.27.2025'!E70</f>
        <v>6.34</v>
      </c>
      <c r="U2" s="46">
        <v>6.29</v>
      </c>
      <c r="V2" s="39" t="s">
        <v>68</v>
      </c>
      <c r="W2" s="47">
        <v>57</v>
      </c>
      <c r="X2" s="47">
        <v>41</v>
      </c>
      <c r="Y2" s="47">
        <v>52</v>
      </c>
      <c r="Z2" s="43">
        <v>4</v>
      </c>
      <c r="AA2" s="9">
        <v>8</v>
      </c>
      <c r="AB2" s="48">
        <f t="shared" ref="AB2:AB4" si="1">IF(W2="","",W2*X2*Y2/1000000)</f>
        <v>0.12152399999999999</v>
      </c>
      <c r="AC2" s="49">
        <f t="shared" ref="AC2:AC4" si="2">IF(AA2="","",65/AB2*AA2)</f>
        <v>4278.9901583226365</v>
      </c>
      <c r="AD2" s="50">
        <v>2250</v>
      </c>
      <c r="AE2" s="51">
        <f t="shared" ref="AE2:AE4" si="3">IF(ISERROR(AD2/AC2),"",AD2/AC2)</f>
        <v>0.52582499999999988</v>
      </c>
      <c r="AF2" s="52" t="s">
        <v>69</v>
      </c>
      <c r="AG2" s="53">
        <f>8.5%+30%</f>
        <v>0.38500000000000001</v>
      </c>
      <c r="AH2" s="51">
        <f>IF(ISERROR(T2*AG2),"",T2*AG2)</f>
        <v>2.4409000000000001</v>
      </c>
      <c r="AI2" s="51">
        <f t="shared" ref="AI2:AI4" si="4">IF(ISERROR(T2+AE2+AH2),"",T2+AE2+AH2)</f>
        <v>9.3067250000000001</v>
      </c>
      <c r="AJ2" s="54">
        <v>0.01</v>
      </c>
      <c r="AK2" s="51">
        <f t="shared" ref="AK2:AK4" si="5">IF(ISERROR(BD2*AJ2),"",BD2*AJ2)</f>
        <v>0.10160000000000001</v>
      </c>
      <c r="AL2" s="54">
        <v>0</v>
      </c>
      <c r="AM2" s="51">
        <f t="shared" ref="AM2:AM4" si="6">IF(ISERROR(BD2*AL2),"",BD2*AL2)</f>
        <v>0</v>
      </c>
      <c r="AN2" s="54">
        <v>0</v>
      </c>
      <c r="AO2" s="51">
        <f t="shared" ref="AO2:AO4" si="7">IF(ISERROR(BD2*AN2),"",BD2*AN2)</f>
        <v>0</v>
      </c>
      <c r="AP2" s="54">
        <v>0</v>
      </c>
      <c r="AQ2" s="51">
        <f t="shared" ref="AQ2:AQ4" si="8">IF(ISERROR(BD2*AP2),"",BD2*AP2)</f>
        <v>0</v>
      </c>
      <c r="AR2" s="39">
        <v>0</v>
      </c>
      <c r="AS2" s="54">
        <v>0</v>
      </c>
      <c r="AT2" s="51">
        <f t="shared" ref="AT2:AT4" si="9">IF(ISERROR(BD2*AS2),"",BD2*AS2)</f>
        <v>0</v>
      </c>
      <c r="AU2" s="51">
        <v>0</v>
      </c>
      <c r="AV2" s="54">
        <v>0</v>
      </c>
      <c r="AW2" s="51">
        <f t="shared" ref="AW2:AW4" si="10">IF(ISERROR(BD2*AV2),"",BD2*AV2)</f>
        <v>0</v>
      </c>
      <c r="AX2" s="51">
        <v>0</v>
      </c>
      <c r="AY2" s="54">
        <v>0</v>
      </c>
      <c r="AZ2" s="51">
        <f t="shared" ref="AZ2:AZ4" si="11">IF(ISERROR(BD2*AY2),"",BD2*AY2)</f>
        <v>0</v>
      </c>
      <c r="BA2" s="51">
        <f t="shared" ref="BA2:BA4" si="12">IF(ISERROR(AK2+AM2+AO2+AT2),"",AK2+AM2+AO2+AT2)</f>
        <v>0.10160000000000001</v>
      </c>
      <c r="BB2" s="51">
        <f t="shared" ref="BB2:BB4" si="13">IF(ISERROR(AI2+BA2),"",AI2+BA2)</f>
        <v>9.4083249999999996</v>
      </c>
      <c r="BC2" s="55">
        <f t="shared" ref="BC2:BC4" si="14">IF(ISERROR((BD2-BB2)/BD2),"",(BD2-BB2)/BD2)</f>
        <v>7.3983759842519731E-2</v>
      </c>
      <c r="BD2" s="56">
        <v>10.16</v>
      </c>
      <c r="BE2" s="10">
        <v>21.99</v>
      </c>
      <c r="BF2" s="55">
        <f t="shared" ref="BF2:BF4" si="15">IF(ISERROR((BE2-BD2)/BE2),"",(BE2-BD2)/BE2)</f>
        <v>0.53797180536607547</v>
      </c>
      <c r="BG2" s="9">
        <v>1440</v>
      </c>
      <c r="BH2" s="51">
        <f t="shared" ref="BH2:BH4" si="16">IF(ISERROR(BB2*BG2),"",BB2*BG2)</f>
        <v>13547.987999999999</v>
      </c>
      <c r="BI2" s="51">
        <f t="shared" ref="BI2:BI4" si="17">IF(ISERROR(BD2*BG2),"",BD2*BG2)</f>
        <v>14630.4</v>
      </c>
    </row>
    <row r="3" spans="1:61" ht="78" customHeight="1" x14ac:dyDescent="0.25">
      <c r="A3" s="38">
        <v>2</v>
      </c>
      <c r="B3" s="39"/>
      <c r="C3" s="39"/>
      <c r="D3" s="39"/>
      <c r="E3" s="39"/>
      <c r="F3" s="39" t="s">
        <v>61</v>
      </c>
      <c r="G3" s="39" t="s">
        <v>70</v>
      </c>
      <c r="H3" s="40" t="s">
        <v>63</v>
      </c>
      <c r="I3" s="40" t="s">
        <v>63</v>
      </c>
      <c r="J3" s="58" t="s">
        <v>75</v>
      </c>
      <c r="K3" s="40" t="s">
        <v>65</v>
      </c>
      <c r="L3" s="39" t="s">
        <v>66</v>
      </c>
      <c r="M3" s="57"/>
      <c r="N3" s="57" t="s">
        <v>73</v>
      </c>
      <c r="O3" s="41"/>
      <c r="P3" s="39" t="s">
        <v>67</v>
      </c>
      <c r="Q3" s="42"/>
      <c r="R3" s="43">
        <v>8.1</v>
      </c>
      <c r="S3" s="44">
        <f t="shared" si="0"/>
        <v>0</v>
      </c>
      <c r="T3" s="45">
        <f>'[15]HZ upd 6.27.2025'!E70</f>
        <v>6.34</v>
      </c>
      <c r="U3" s="46">
        <v>6.29</v>
      </c>
      <c r="V3" s="39" t="s">
        <v>68</v>
      </c>
      <c r="W3" s="47">
        <v>57</v>
      </c>
      <c r="X3" s="47">
        <v>41</v>
      </c>
      <c r="Y3" s="47">
        <v>52</v>
      </c>
      <c r="Z3" s="43">
        <v>4</v>
      </c>
      <c r="AA3" s="9">
        <v>8</v>
      </c>
      <c r="AB3" s="48">
        <f t="shared" si="1"/>
        <v>0.12152399999999999</v>
      </c>
      <c r="AC3" s="49">
        <f t="shared" si="2"/>
        <v>4278.9901583226365</v>
      </c>
      <c r="AD3" s="50">
        <v>2250</v>
      </c>
      <c r="AE3" s="51">
        <f t="shared" si="3"/>
        <v>0.52582499999999988</v>
      </c>
      <c r="AF3" s="52" t="s">
        <v>69</v>
      </c>
      <c r="AG3" s="53">
        <f>8.5%+30%</f>
        <v>0.38500000000000001</v>
      </c>
      <c r="AH3" s="51">
        <f>IF(ISERROR(T3*AG3),"",T3*AG3)</f>
        <v>2.4409000000000001</v>
      </c>
      <c r="AI3" s="51">
        <f t="shared" si="4"/>
        <v>9.3067250000000001</v>
      </c>
      <c r="AJ3" s="54">
        <v>0.01</v>
      </c>
      <c r="AK3" s="51">
        <f t="shared" si="5"/>
        <v>0.10160000000000001</v>
      </c>
      <c r="AL3" s="54">
        <v>0</v>
      </c>
      <c r="AM3" s="51">
        <f t="shared" si="6"/>
        <v>0</v>
      </c>
      <c r="AN3" s="54">
        <v>0</v>
      </c>
      <c r="AO3" s="51">
        <f t="shared" si="7"/>
        <v>0</v>
      </c>
      <c r="AP3" s="54">
        <v>0</v>
      </c>
      <c r="AQ3" s="51">
        <f t="shared" si="8"/>
        <v>0</v>
      </c>
      <c r="AR3" s="39">
        <v>0</v>
      </c>
      <c r="AS3" s="54">
        <v>0</v>
      </c>
      <c r="AT3" s="51">
        <f t="shared" si="9"/>
        <v>0</v>
      </c>
      <c r="AU3" s="51">
        <v>0</v>
      </c>
      <c r="AV3" s="54">
        <v>0</v>
      </c>
      <c r="AW3" s="51">
        <f t="shared" si="10"/>
        <v>0</v>
      </c>
      <c r="AX3" s="51">
        <v>0</v>
      </c>
      <c r="AY3" s="54">
        <v>0</v>
      </c>
      <c r="AZ3" s="51">
        <f t="shared" si="11"/>
        <v>0</v>
      </c>
      <c r="BA3" s="51">
        <f t="shared" si="12"/>
        <v>0.10160000000000001</v>
      </c>
      <c r="BB3" s="51">
        <f t="shared" si="13"/>
        <v>9.4083249999999996</v>
      </c>
      <c r="BC3" s="55">
        <f t="shared" si="14"/>
        <v>7.3983759842519731E-2</v>
      </c>
      <c r="BD3" s="56">
        <v>10.16</v>
      </c>
      <c r="BE3" s="10">
        <v>21.99</v>
      </c>
      <c r="BF3" s="55">
        <f t="shared" si="15"/>
        <v>0.53797180536607547</v>
      </c>
      <c r="BG3" s="9">
        <v>1440</v>
      </c>
      <c r="BH3" s="51">
        <f t="shared" si="16"/>
        <v>13547.987999999999</v>
      </c>
      <c r="BI3" s="51">
        <f t="shared" si="17"/>
        <v>14630.4</v>
      </c>
    </row>
    <row r="4" spans="1:61" ht="78" customHeight="1" x14ac:dyDescent="0.25">
      <c r="A4" s="38">
        <v>2</v>
      </c>
      <c r="B4" s="39"/>
      <c r="C4" s="39"/>
      <c r="D4" s="39"/>
      <c r="E4" s="39"/>
      <c r="F4" s="39" t="s">
        <v>61</v>
      </c>
      <c r="G4" s="39" t="s">
        <v>71</v>
      </c>
      <c r="H4" s="40" t="s">
        <v>63</v>
      </c>
      <c r="I4" s="40" t="s">
        <v>63</v>
      </c>
      <c r="J4" s="40" t="s">
        <v>64</v>
      </c>
      <c r="K4" s="40" t="s">
        <v>65</v>
      </c>
      <c r="L4" s="39" t="s">
        <v>66</v>
      </c>
      <c r="M4" s="57"/>
      <c r="N4" s="57" t="s">
        <v>74</v>
      </c>
      <c r="O4" s="41"/>
      <c r="P4" s="39" t="s">
        <v>67</v>
      </c>
      <c r="Q4" s="42"/>
      <c r="R4" s="43">
        <v>8.1</v>
      </c>
      <c r="S4" s="44">
        <f t="shared" si="0"/>
        <v>0</v>
      </c>
      <c r="T4" s="45">
        <f>'[15]HZ upd 6.27.2025'!E70</f>
        <v>6.34</v>
      </c>
      <c r="U4" s="46">
        <v>6.29</v>
      </c>
      <c r="V4" s="39" t="s">
        <v>68</v>
      </c>
      <c r="W4" s="47">
        <v>57</v>
      </c>
      <c r="X4" s="47">
        <v>41</v>
      </c>
      <c r="Y4" s="47">
        <v>52</v>
      </c>
      <c r="Z4" s="43">
        <v>4</v>
      </c>
      <c r="AA4" s="9">
        <v>8</v>
      </c>
      <c r="AB4" s="48">
        <f t="shared" si="1"/>
        <v>0.12152399999999999</v>
      </c>
      <c r="AC4" s="49">
        <f t="shared" si="2"/>
        <v>4278.9901583226365</v>
      </c>
      <c r="AD4" s="50">
        <v>2250</v>
      </c>
      <c r="AE4" s="51">
        <f t="shared" si="3"/>
        <v>0.52582499999999988</v>
      </c>
      <c r="AF4" s="52" t="s">
        <v>69</v>
      </c>
      <c r="AG4" s="53">
        <f>8.5%+30%</f>
        <v>0.38500000000000001</v>
      </c>
      <c r="AH4" s="51">
        <f>IF(ISERROR(T4*AG4),"",T4*AG4)</f>
        <v>2.4409000000000001</v>
      </c>
      <c r="AI4" s="51">
        <f t="shared" si="4"/>
        <v>9.3067250000000001</v>
      </c>
      <c r="AJ4" s="54">
        <v>0.01</v>
      </c>
      <c r="AK4" s="51">
        <f t="shared" si="5"/>
        <v>0.10160000000000001</v>
      </c>
      <c r="AL4" s="54">
        <v>0</v>
      </c>
      <c r="AM4" s="51">
        <f t="shared" si="6"/>
        <v>0</v>
      </c>
      <c r="AN4" s="54">
        <v>0</v>
      </c>
      <c r="AO4" s="51">
        <f t="shared" si="7"/>
        <v>0</v>
      </c>
      <c r="AP4" s="54">
        <v>0</v>
      </c>
      <c r="AQ4" s="51">
        <f t="shared" si="8"/>
        <v>0</v>
      </c>
      <c r="AR4" s="39">
        <v>0</v>
      </c>
      <c r="AS4" s="54">
        <v>0</v>
      </c>
      <c r="AT4" s="51">
        <f t="shared" si="9"/>
        <v>0</v>
      </c>
      <c r="AU4" s="51">
        <v>0</v>
      </c>
      <c r="AV4" s="54">
        <v>0</v>
      </c>
      <c r="AW4" s="51">
        <f t="shared" si="10"/>
        <v>0</v>
      </c>
      <c r="AX4" s="51">
        <v>0</v>
      </c>
      <c r="AY4" s="54">
        <v>0</v>
      </c>
      <c r="AZ4" s="51">
        <f t="shared" si="11"/>
        <v>0</v>
      </c>
      <c r="BA4" s="51">
        <f t="shared" si="12"/>
        <v>0.10160000000000001</v>
      </c>
      <c r="BB4" s="51">
        <f t="shared" si="13"/>
        <v>9.4083249999999996</v>
      </c>
      <c r="BC4" s="55">
        <f t="shared" si="14"/>
        <v>7.3983759842519731E-2</v>
      </c>
      <c r="BD4" s="56">
        <v>10.16</v>
      </c>
      <c r="BE4" s="10">
        <v>21.99</v>
      </c>
      <c r="BF4" s="55">
        <f t="shared" si="15"/>
        <v>0.53797180536607547</v>
      </c>
      <c r="BG4" s="9">
        <v>1440</v>
      </c>
      <c r="BH4" s="51">
        <f t="shared" si="16"/>
        <v>13547.987999999999</v>
      </c>
      <c r="BI4" s="51">
        <f t="shared" si="17"/>
        <v>14630.4</v>
      </c>
    </row>
  </sheetData>
  <sheetProtection insertRows="0" deleteRows="0" sort="0"/>
  <protectedRanges>
    <protectedRange sqref="A2:L4 AG2:BC4 A5:AZ242 BE2:BG4 AP1:AQ1 AU1 AX1 O2:AE4" name="Range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[15]ValueSelection!#REF!</xm:f>
          </x14:formula1>
          <xm:sqref>D2:F4</xm:sqref>
        </x14:dataValidation>
        <x14:dataValidation type="list" allowBlank="1" showInputMessage="1" showErrorMessage="1">
          <x14:formula1>
            <xm:f>[15]Data!#REF!</xm:f>
          </x14:formula1>
          <xm:sqref>P2:P4 V2:V4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2025-07-15T02:33:41Z</dcterms:created>
  <dcterms:modified xsi:type="dcterms:W3CDTF">2025-07-15T02:52:27Z</dcterms:modified>
</cp:coreProperties>
</file>