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Z5" i="1" l="1"/>
  <c r="AY5" i="1"/>
  <c r="AN5" i="1" s="1"/>
  <c r="AU5" i="1"/>
  <c r="AL5" i="1"/>
  <c r="AA5" i="1"/>
  <c r="AB5" i="1" s="1"/>
  <c r="AD5" i="1" s="1"/>
  <c r="S5" i="1"/>
  <c r="AG5" i="1" s="1"/>
  <c r="R5" i="1"/>
  <c r="AZ4" i="1"/>
  <c r="AY4" i="1"/>
  <c r="AU4" i="1"/>
  <c r="AO4" i="1"/>
  <c r="AL4" i="1"/>
  <c r="AA4" i="1"/>
  <c r="AB4" i="1" s="1"/>
  <c r="AD4" i="1" s="1"/>
  <c r="S4" i="1"/>
  <c r="AG4" i="1" s="1"/>
  <c r="R4" i="1"/>
  <c r="AZ3" i="1"/>
  <c r="AY3" i="1"/>
  <c r="AN3" i="1" s="1"/>
  <c r="AU3" i="1"/>
  <c r="AL3" i="1"/>
  <c r="AA3" i="1"/>
  <c r="AB3" i="1" s="1"/>
  <c r="AD3" i="1" s="1"/>
  <c r="S3" i="1"/>
  <c r="AG3" i="1" s="1"/>
  <c r="R3" i="1"/>
  <c r="AZ2" i="1"/>
  <c r="AY2" i="1"/>
  <c r="AU2" i="1"/>
  <c r="AO2" i="1"/>
  <c r="AL2" i="1"/>
  <c r="AA2" i="1"/>
  <c r="AB2" i="1" s="1"/>
  <c r="AD2" i="1" s="1"/>
  <c r="S2" i="1"/>
  <c r="AG2" i="1" s="1"/>
  <c r="R2" i="1"/>
  <c r="AH2" i="1" l="1"/>
  <c r="AH3" i="1"/>
  <c r="AH4" i="1"/>
  <c r="AH5" i="1"/>
  <c r="AO3" i="1"/>
  <c r="AO5" i="1"/>
  <c r="AN2" i="1"/>
  <c r="AJ3" i="1"/>
  <c r="AV3" i="1" s="1"/>
  <c r="AR3" i="1"/>
  <c r="AN4" i="1"/>
  <c r="AJ5" i="1"/>
  <c r="AV5" i="1" s="1"/>
  <c r="AR5" i="1"/>
  <c r="AJ2" i="1"/>
  <c r="AR2" i="1"/>
  <c r="AJ4" i="1"/>
  <c r="AR4" i="1"/>
  <c r="AV4" i="1" l="1"/>
  <c r="AW4" i="1" s="1"/>
  <c r="AX4" i="1" s="1"/>
  <c r="AW3" i="1"/>
  <c r="AX3" i="1" s="1"/>
  <c r="AW5" i="1"/>
  <c r="AX5" i="1" s="1"/>
  <c r="AV2" i="1"/>
  <c r="AW2" i="1"/>
  <c r="AX2" i="1" s="1"/>
</calcChain>
</file>

<file path=xl/comments1.xml><?xml version="1.0" encoding="utf-8"?>
<comments xmlns="http://schemas.openxmlformats.org/spreadsheetml/2006/main">
  <authors>
    <author>作者</author>
  </authors>
  <commentList>
    <comment ref="R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O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U1" authorId="0" shapeId="0">
      <text>
        <r>
          <rPr>
            <sz val="11"/>
            <rFont val="Calibri"/>
            <family val="2"/>
          </rPr>
          <t>[JLA FOB CA/GA Price Quote (Formula)]*[Load 2 %]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Y1" authorId="0" shapeId="0">
      <text>
        <r>
          <rPr>
            <sz val="11"/>
            <rFont val="Calibri"/>
            <family val="2"/>
          </rPr>
          <t>[DSV Cost]/1.05</t>
        </r>
      </text>
    </comment>
    <comment ref="AZ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<sst xmlns="http://schemas.openxmlformats.org/spreadsheetml/2006/main" count="111" uniqueCount="77">
  <si>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</si>
  <si>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</si>
  <si>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</si>
  <si>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</si>
  <si>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</si>
  <si>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</si>
  <si>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</si>
  <si>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</si>
  <si>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</si>
  <si>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</si>
  <si>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</si>
  <si>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</si>
  <si>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</si>
  <si>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</si>
  <si>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</si>
  <si>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</si>
  <si>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</si>
  <si>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</si>
  <si>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</si>
  <si>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</si>
  <si>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</si>
  <si>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</si>
  <si>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</si>
  <si>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</si>
  <si>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</si>
  <si>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</si>
  <si>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</si>
  <si>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</si>
  <si>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</si>
  <si>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</si>
  <si>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</si>
  <si>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</si>
  <si>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</si>
  <si>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</si>
  <si>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</si>
  <si>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</si>
  <si>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</si>
  <si>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</si>
  <si>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</si>
  <si>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</si>
  <si>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</si>
  <si>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</si>
  <si>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</si>
  <si>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</si>
  <si>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</si>
  <si>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</si>
  <si>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</si>
  <si>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</si>
  <si>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</si>
  <si>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</si>
  <si>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</si>
  <si>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</si>
  <si>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</si>
  <si>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</si>
  <si>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</si>
  <si>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N15DF5021P-A</t>
  </si>
  <si>
    <t>Woolrich</t>
  </si>
  <si>
    <t>Woolrich 5%</t>
  </si>
  <si>
    <t>THROW</t>
  </si>
  <si>
    <t>Alberta</t>
  </si>
  <si>
    <t>Cotton Blend Throw, 320gsm, Fringe Edge,
folded with ribbon + insert, 1pc per carton</t>
    <phoneticPr fontId="7" type="noConversion"/>
  </si>
  <si>
    <t>Cotton Blend Throw</t>
  </si>
  <si>
    <t>60% cotton, 30% Acrylic and 10% Polyester, 320gsm Nepal, Fringe Edge</t>
    <phoneticPr fontId="7" type="noConversion"/>
  </si>
  <si>
    <t>50x60'' + 4''x2</t>
  </si>
  <si>
    <t>Black Stripe</t>
  </si>
  <si>
    <t>Piece</t>
  </si>
  <si>
    <t>Normal</t>
  </si>
  <si>
    <t>6301.40.0010</t>
  </si>
  <si>
    <t>Royalty</t>
  </si>
  <si>
    <t>N15DF5021P-B</t>
  </si>
  <si>
    <t>Cotton Blend Throw, 320gsm, Fringe Edge,
folded with ribbon + insert, 1pc per carton</t>
  </si>
  <si>
    <t>60% cotton, 30% Acrylic and 10% Polyester, 320gsm Nepal, Fringe Edge</t>
  </si>
  <si>
    <t>Ivory Stripe</t>
  </si>
  <si>
    <t>04WH1162P-A</t>
  </si>
  <si>
    <t>Grey Aztec</t>
  </si>
  <si>
    <t>N99DF5017P-A</t>
  </si>
  <si>
    <t>Neutral Aztec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</si>
</sst>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¥-478]#,##0.00"/>
    <numFmt numFmtId="177" formatCode="&quot;$&quot;#,##0.00"/>
    <numFmt numFmtId="178" formatCode="_(&quot;$&quot;* #,##0.00_);_(&quot;$&quot;* \(#,##0.00\);_(&quot;$&quot;* &quot;-&quot;??_);_(@_)"/>
  </numFmts>
  <fonts count="8" x14ac:knownFonts="1">
    <font>
      <sz val="11"/>
      <color theme="1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  <font>
      <b/>
      <i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178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center" wrapText="1"/>
    </xf>
    <xf numFmtId="176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6" fillId="4" borderId="1" xfId="2" applyNumberFormat="1" applyFont="1" applyFill="1" applyBorder="1" applyAlignment="1">
      <alignment wrapText="1"/>
    </xf>
    <xf numFmtId="177" fontId="1" fillId="5" borderId="2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2" fontId="6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6" fillId="6" borderId="1" xfId="2" applyNumberFormat="1" applyFont="1" applyFill="1" applyBorder="1" applyAlignment="1">
      <alignment wrapText="1"/>
    </xf>
    <xf numFmtId="10" fontId="6" fillId="6" borderId="1" xfId="2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10" fontId="1" fillId="6" borderId="1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1" applyBorder="1" applyAlignment="1">
      <alignment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7" borderId="1" xfId="3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2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7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</xdr:row>
      <xdr:rowOff>53341</xdr:rowOff>
    </xdr:from>
    <xdr:to>
      <xdr:col>2</xdr:col>
      <xdr:colOff>155184</xdr:colOff>
      <xdr:row>6</xdr:row>
      <xdr:rowOff>78741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BBEFA22-A70D-3EA1-9C6E-165F0B56E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1995" y="853441"/>
          <a:ext cx="795264" cy="88265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</xdr:row>
      <xdr:rowOff>106681</xdr:rowOff>
    </xdr:from>
    <xdr:to>
      <xdr:col>2</xdr:col>
      <xdr:colOff>134857</xdr:colOff>
      <xdr:row>7</xdr:row>
      <xdr:rowOff>41911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BF62FA5C-B455-B319-EA67-EB077BC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2475" y="2011681"/>
          <a:ext cx="744457" cy="79248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</xdr:colOff>
      <xdr:row>3</xdr:row>
      <xdr:rowOff>106680</xdr:rowOff>
    </xdr:from>
    <xdr:to>
      <xdr:col>2</xdr:col>
      <xdr:colOff>179026</xdr:colOff>
      <xdr:row>8</xdr:row>
      <xdr:rowOff>119380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60833E71-1551-5255-D9A8-1BF2A46D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995" y="3116580"/>
          <a:ext cx="819106" cy="86995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4</xdr:row>
      <xdr:rowOff>83821</xdr:rowOff>
    </xdr:from>
    <xdr:to>
      <xdr:col>2</xdr:col>
      <xdr:colOff>173367</xdr:colOff>
      <xdr:row>10</xdr:row>
      <xdr:rowOff>24131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652F6F2C-F3EE-4AE0-9455-5F54A0BC3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4375" y="4198621"/>
          <a:ext cx="821067" cy="9690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10192\AppData\Local\Microsoft\Windows\Temporary%20Internet%20Files\Content.Outlook\TOU6DJ1M\E-com%20Woolrich%20Spain%20Cotton%20Blend%20Throw%20Commitment%200709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4">
          <cell r="J4">
            <v>6.71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5"/>
  <sheetViews>
    <sheetView tabSelected="1" workbookViewId="0">
      <selection activeCell="S5" sqref="S5"/>
    </sheetView>
  </sheetViews>
  <sheetFormatPr defaultRowHeight="13.5" x14ac:dyDescent="0.15"/>
  <sheetData>
    <row r="1" spans="1:55" s="23" customFormat="1" ht="63.6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2" t="s">
        <v>6</v>
      </c>
      <c r="H1" s="5" t="s">
        <v>7</v>
      </c>
      <c r="I1" s="6" t="s">
        <v>8</v>
      </c>
      <c r="J1" s="5" t="s">
        <v>9</v>
      </c>
      <c r="K1" s="5" t="s">
        <v>10</v>
      </c>
      <c r="L1" s="5" t="s">
        <v>11</v>
      </c>
      <c r="M1" s="2" t="s">
        <v>12</v>
      </c>
      <c r="N1" s="2" t="s">
        <v>13</v>
      </c>
      <c r="O1" s="6" t="s">
        <v>14</v>
      </c>
      <c r="P1" s="7" t="s">
        <v>15</v>
      </c>
      <c r="Q1" s="8" t="s">
        <v>16</v>
      </c>
      <c r="R1" s="9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3" t="s">
        <v>22</v>
      </c>
      <c r="X1" s="13" t="s">
        <v>23</v>
      </c>
      <c r="Y1" s="13" t="s">
        <v>24</v>
      </c>
      <c r="Z1" s="14" t="s">
        <v>25</v>
      </c>
      <c r="AA1" s="15" t="s">
        <v>26</v>
      </c>
      <c r="AB1" s="16" t="s">
        <v>27</v>
      </c>
      <c r="AC1" s="1" t="s">
        <v>28</v>
      </c>
      <c r="AD1" s="17" t="s">
        <v>29</v>
      </c>
      <c r="AE1" s="1" t="s">
        <v>30</v>
      </c>
      <c r="AF1" s="18" t="s">
        <v>31</v>
      </c>
      <c r="AG1" s="17" t="s">
        <v>32</v>
      </c>
      <c r="AH1" s="17" t="s">
        <v>33</v>
      </c>
      <c r="AI1" s="18" t="s">
        <v>34</v>
      </c>
      <c r="AJ1" s="17" t="s">
        <v>35</v>
      </c>
      <c r="AK1" s="18" t="s">
        <v>36</v>
      </c>
      <c r="AL1" s="17" t="s">
        <v>37</v>
      </c>
      <c r="AM1" s="18" t="s">
        <v>38</v>
      </c>
      <c r="AN1" s="17" t="s">
        <v>39</v>
      </c>
      <c r="AO1" s="17" t="s">
        <v>40</v>
      </c>
      <c r="AP1" s="12" t="s">
        <v>41</v>
      </c>
      <c r="AQ1" s="18" t="s">
        <v>42</v>
      </c>
      <c r="AR1" s="17" t="s">
        <v>43</v>
      </c>
      <c r="AS1" s="12" t="s">
        <v>44</v>
      </c>
      <c r="AT1" s="18" t="s">
        <v>45</v>
      </c>
      <c r="AU1" s="17" t="s">
        <v>46</v>
      </c>
      <c r="AV1" s="17" t="s">
        <v>47</v>
      </c>
      <c r="AW1" s="19" t="s">
        <v>48</v>
      </c>
      <c r="AX1" s="20" t="s">
        <v>49</v>
      </c>
      <c r="AY1" s="19" t="s">
        <v>50</v>
      </c>
      <c r="AZ1" s="19" t="s">
        <v>51</v>
      </c>
      <c r="BA1" s="21" t="s">
        <v>52</v>
      </c>
      <c r="BB1" s="22" t="s">
        <v>53</v>
      </c>
      <c r="BC1" s="14" t="s">
        <v>54</v>
      </c>
    </row>
    <row r="2" spans="1:55" s="23" customFormat="1" ht="87" customHeight="1" x14ac:dyDescent="0.25">
      <c r="A2" s="24">
        <v>1</v>
      </c>
      <c r="B2" s="25"/>
      <c r="C2" s="25" t="s">
        <v>55</v>
      </c>
      <c r="D2" s="25" t="s">
        <v>56</v>
      </c>
      <c r="E2" s="25" t="s">
        <v>57</v>
      </c>
      <c r="F2" s="25" t="s">
        <v>58</v>
      </c>
      <c r="G2" s="25" t="s">
        <v>59</v>
      </c>
      <c r="H2" s="26" t="s">
        <v>60</v>
      </c>
      <c r="I2" s="25" t="s">
        <v>61</v>
      </c>
      <c r="J2" s="26" t="s">
        <v>62</v>
      </c>
      <c r="K2" s="25" t="s">
        <v>63</v>
      </c>
      <c r="L2" s="25" t="s">
        <v>64</v>
      </c>
      <c r="M2" s="25"/>
      <c r="N2" s="25"/>
      <c r="O2" s="27" t="s">
        <v>65</v>
      </c>
      <c r="P2" s="28"/>
      <c r="Q2" s="29">
        <v>8.1</v>
      </c>
      <c r="R2" s="30">
        <f>IF(ISERROR(P2/Q2),"",P2/Q2)</f>
        <v>0</v>
      </c>
      <c r="S2" s="31">
        <f>[1]CCD!J4</f>
        <v>6.71</v>
      </c>
      <c r="T2" s="32"/>
      <c r="U2" s="25" t="s">
        <v>66</v>
      </c>
      <c r="V2" s="29">
        <v>28</v>
      </c>
      <c r="W2" s="29">
        <v>28</v>
      </c>
      <c r="X2" s="29">
        <v>10</v>
      </c>
      <c r="Y2" s="29"/>
      <c r="Z2" s="33">
        <v>1</v>
      </c>
      <c r="AA2" s="34">
        <f>IF(V2="","",V2*W2*X2/1000000)</f>
        <v>7.8399999999999997E-3</v>
      </c>
      <c r="AB2" s="35">
        <f>IF(Z2="","",65/AA2*Z2)</f>
        <v>8290.8163265306121</v>
      </c>
      <c r="AC2" s="25">
        <v>4300</v>
      </c>
      <c r="AD2" s="36">
        <f>IF(ISERROR(AC2/AB2),"",AC2/AB2)</f>
        <v>0.51864615384615387</v>
      </c>
      <c r="AE2" s="25" t="s">
        <v>67</v>
      </c>
      <c r="AF2" s="37">
        <v>0.185</v>
      </c>
      <c r="AG2" s="36">
        <f>IF(ISERROR(S2*AF2),"",S2*AF2)</f>
        <v>1.24135</v>
      </c>
      <c r="AH2" s="36">
        <f>IF(ISERROR(S2+AD2+AG2),"",S2+AD2+AG2)</f>
        <v>8.4699961538461537</v>
      </c>
      <c r="AI2" s="37">
        <v>0.05</v>
      </c>
      <c r="AJ2" s="36">
        <f t="shared" ref="AJ2:AJ5" si="0">IF(ISERROR(AY2*AI2),"",AY2*AI2)</f>
        <v>0.95214285714285729</v>
      </c>
      <c r="AK2" s="37">
        <v>0.08</v>
      </c>
      <c r="AL2" s="36">
        <f t="shared" ref="AL2:AL5" si="1">IF(ISERROR(AY2*AK2),"",AY2*AK2)</f>
        <v>1.5234285714285716</v>
      </c>
      <c r="AM2" s="37">
        <v>0.1</v>
      </c>
      <c r="AN2" s="36">
        <f t="shared" ref="AN2:AN5" si="2">IF(ISERROR(AY2*AM2),"",AY2*AM2)</f>
        <v>1.9042857142857146</v>
      </c>
      <c r="AO2" s="36">
        <f>IF((AZ2-AY2)&lt;2.5,2.5-(AZ2-AY2),0)</f>
        <v>1.5478571428571435</v>
      </c>
      <c r="AP2" s="25" t="s">
        <v>68</v>
      </c>
      <c r="AQ2" s="37">
        <v>0.05</v>
      </c>
      <c r="AR2" s="36">
        <f t="shared" ref="AR2:AR5" si="3">IF(ISERROR(AY2*AQ2),"",AY2*AQ2)</f>
        <v>0.95214285714285729</v>
      </c>
      <c r="AS2" s="25"/>
      <c r="AT2" s="37">
        <v>0</v>
      </c>
      <c r="AU2" s="36">
        <f>IF(ISERROR(AS2*AT2),"",AS2*AT2)</f>
        <v>0</v>
      </c>
      <c r="AV2" s="36">
        <f>IF(ISERROR(AJ2+AL2+AN2+AO2+AR2+AU2),"",AJ2+AL2+AN2+AO2+AR2+AU2)</f>
        <v>6.8798571428571442</v>
      </c>
      <c r="AW2" s="36">
        <f t="shared" ref="AW2:AW5" si="4">IF(ISERROR(AH2+AV2),"",AH2+AV2)</f>
        <v>15.349853296703298</v>
      </c>
      <c r="AX2" s="38">
        <f>IF(ISERROR((AY2-AW2)/AY2),"",(AY2-AW2)/AY2)</f>
        <v>0.19393118471925674</v>
      </c>
      <c r="AY2" s="36">
        <f>IF(AZ2="","",AZ2/1.05)</f>
        <v>19.042857142857144</v>
      </c>
      <c r="AZ2" s="36">
        <f>IF(ISERROR(BA2*(1-BB2)),"",BA2*(1-BB2))</f>
        <v>19.995000000000001</v>
      </c>
      <c r="BA2" s="32">
        <v>39.99</v>
      </c>
      <c r="BB2" s="37">
        <v>0.5</v>
      </c>
      <c r="BC2" s="39"/>
    </row>
    <row r="3" spans="1:55" s="23" customFormat="1" ht="87" customHeight="1" x14ac:dyDescent="0.25">
      <c r="A3" s="24">
        <v>2</v>
      </c>
      <c r="B3" s="25"/>
      <c r="C3" s="25" t="s">
        <v>69</v>
      </c>
      <c r="D3" s="25" t="s">
        <v>56</v>
      </c>
      <c r="E3" s="25" t="s">
        <v>57</v>
      </c>
      <c r="F3" s="25" t="s">
        <v>58</v>
      </c>
      <c r="G3" s="25" t="s">
        <v>59</v>
      </c>
      <c r="H3" s="25" t="s">
        <v>70</v>
      </c>
      <c r="I3" s="25" t="s">
        <v>61</v>
      </c>
      <c r="J3" s="25" t="s">
        <v>71</v>
      </c>
      <c r="K3" s="25" t="s">
        <v>63</v>
      </c>
      <c r="L3" s="25" t="s">
        <v>72</v>
      </c>
      <c r="M3" s="25"/>
      <c r="N3" s="25"/>
      <c r="O3" s="27" t="s">
        <v>65</v>
      </c>
      <c r="P3" s="28"/>
      <c r="Q3" s="29">
        <v>8.1</v>
      </c>
      <c r="R3" s="30">
        <f>IF(ISERROR(P3/Q3),"",P3/Q3)</f>
        <v>0</v>
      </c>
      <c r="S3" s="31">
        <f>[1]CCD!J4</f>
        <v>6.71</v>
      </c>
      <c r="T3" s="32"/>
      <c r="U3" s="25" t="s">
        <v>66</v>
      </c>
      <c r="V3" s="29">
        <v>28</v>
      </c>
      <c r="W3" s="29">
        <v>28</v>
      </c>
      <c r="X3" s="29">
        <v>10</v>
      </c>
      <c r="Y3" s="29"/>
      <c r="Z3" s="33">
        <v>1</v>
      </c>
      <c r="AA3" s="34">
        <f>IF(V3="","",V3*W3*X3/1000000)</f>
        <v>7.8399999999999997E-3</v>
      </c>
      <c r="AB3" s="35">
        <f>IF(Z3="","",65/AA3*Z3)</f>
        <v>8290.8163265306121</v>
      </c>
      <c r="AC3" s="25">
        <v>4300</v>
      </c>
      <c r="AD3" s="36">
        <f>IF(ISERROR(AC3/AB3),"",AC3/AB3)</f>
        <v>0.51864615384615387</v>
      </c>
      <c r="AE3" s="25" t="s">
        <v>67</v>
      </c>
      <c r="AF3" s="37">
        <v>0.185</v>
      </c>
      <c r="AG3" s="36">
        <f>IF(ISERROR(S3*AF3),"",S3*AF3)</f>
        <v>1.24135</v>
      </c>
      <c r="AH3" s="36">
        <f>IF(ISERROR(S3+AD3+AG3),"",S3+AD3+AG3)</f>
        <v>8.4699961538461537</v>
      </c>
      <c r="AI3" s="37">
        <v>0.05</v>
      </c>
      <c r="AJ3" s="36">
        <f t="shared" si="0"/>
        <v>0.95214285714285729</v>
      </c>
      <c r="AK3" s="37">
        <v>0.08</v>
      </c>
      <c r="AL3" s="36">
        <f t="shared" si="1"/>
        <v>1.5234285714285716</v>
      </c>
      <c r="AM3" s="37">
        <v>0.1</v>
      </c>
      <c r="AN3" s="36">
        <f t="shared" si="2"/>
        <v>1.9042857142857146</v>
      </c>
      <c r="AO3" s="36">
        <f>IF((AZ3-AY3)&lt;2.5,2.5-(AZ3-AY3),0)</f>
        <v>1.5478571428571435</v>
      </c>
      <c r="AP3" s="25" t="s">
        <v>68</v>
      </c>
      <c r="AQ3" s="37">
        <v>0.05</v>
      </c>
      <c r="AR3" s="36">
        <f t="shared" si="3"/>
        <v>0.95214285714285729</v>
      </c>
      <c r="AS3" s="25"/>
      <c r="AT3" s="37">
        <v>0</v>
      </c>
      <c r="AU3" s="36">
        <f>IF(ISERROR(AS3*AT3),"",AS3*AT3)</f>
        <v>0</v>
      </c>
      <c r="AV3" s="36">
        <f>IF(ISERROR(AJ3+AL3+AN3+AO3+AR3+AU3),"",AJ3+AL3+AN3+AO3+AR3+AU3)</f>
        <v>6.8798571428571442</v>
      </c>
      <c r="AW3" s="36">
        <f t="shared" si="4"/>
        <v>15.349853296703298</v>
      </c>
      <c r="AX3" s="38">
        <f>IF(ISERROR((AY3-AW3)/AY3),"",(AY3-AW3)/AY3)</f>
        <v>0.19393118471925674</v>
      </c>
      <c r="AY3" s="36">
        <f>IF(AZ3="","",AZ3/1.05)</f>
        <v>19.042857142857144</v>
      </c>
      <c r="AZ3" s="36">
        <f>IF(ISERROR(BA3*(1-BB3)),"",BA3*(1-BB3))</f>
        <v>19.995000000000001</v>
      </c>
      <c r="BA3" s="32">
        <v>39.99</v>
      </c>
      <c r="BB3" s="37">
        <v>0.5</v>
      </c>
      <c r="BC3" s="39"/>
    </row>
    <row r="4" spans="1:55" s="23" customFormat="1" ht="87" customHeight="1" x14ac:dyDescent="0.25">
      <c r="A4" s="24">
        <v>3</v>
      </c>
      <c r="B4" s="25"/>
      <c r="C4" s="25" t="s">
        <v>73</v>
      </c>
      <c r="D4" s="25" t="s">
        <v>56</v>
      </c>
      <c r="E4" s="25" t="s">
        <v>57</v>
      </c>
      <c r="F4" s="25" t="s">
        <v>58</v>
      </c>
      <c r="G4" s="25" t="s">
        <v>59</v>
      </c>
      <c r="H4" s="25" t="s">
        <v>70</v>
      </c>
      <c r="I4" s="25" t="s">
        <v>61</v>
      </c>
      <c r="J4" s="25" t="s">
        <v>71</v>
      </c>
      <c r="K4" s="25" t="s">
        <v>63</v>
      </c>
      <c r="L4" s="25" t="s">
        <v>74</v>
      </c>
      <c r="M4" s="25"/>
      <c r="N4" s="25"/>
      <c r="O4" s="27" t="s">
        <v>65</v>
      </c>
      <c r="P4" s="28"/>
      <c r="Q4" s="29">
        <v>8.1</v>
      </c>
      <c r="R4" s="30">
        <f>IF(ISERROR(P4/Q4),"",P4/Q4)</f>
        <v>0</v>
      </c>
      <c r="S4" s="31">
        <f>[1]CCD!J4</f>
        <v>6.71</v>
      </c>
      <c r="T4" s="32"/>
      <c r="U4" s="25" t="s">
        <v>66</v>
      </c>
      <c r="V4" s="29">
        <v>28</v>
      </c>
      <c r="W4" s="29">
        <v>28</v>
      </c>
      <c r="X4" s="29">
        <v>10</v>
      </c>
      <c r="Y4" s="29"/>
      <c r="Z4" s="33">
        <v>1</v>
      </c>
      <c r="AA4" s="34">
        <f>IF(V4="","",V4*W4*X4/1000000)</f>
        <v>7.8399999999999997E-3</v>
      </c>
      <c r="AB4" s="35">
        <f>IF(Z4="","",65/AA4*Z4)</f>
        <v>8290.8163265306121</v>
      </c>
      <c r="AC4" s="25">
        <v>4300</v>
      </c>
      <c r="AD4" s="36">
        <f>IF(ISERROR(AC4/AB4),"",AC4/AB4)</f>
        <v>0.51864615384615387</v>
      </c>
      <c r="AE4" s="25" t="s">
        <v>67</v>
      </c>
      <c r="AF4" s="37">
        <v>0.185</v>
      </c>
      <c r="AG4" s="36">
        <f>IF(ISERROR(S4*AF4),"",S4*AF4)</f>
        <v>1.24135</v>
      </c>
      <c r="AH4" s="36">
        <f>IF(ISERROR(S4+AD4+AG4),"",S4+AD4+AG4)</f>
        <v>8.4699961538461537</v>
      </c>
      <c r="AI4" s="37">
        <v>0.05</v>
      </c>
      <c r="AJ4" s="36">
        <f t="shared" si="0"/>
        <v>0.95214285714285729</v>
      </c>
      <c r="AK4" s="37">
        <v>0.08</v>
      </c>
      <c r="AL4" s="36">
        <f t="shared" si="1"/>
        <v>1.5234285714285716</v>
      </c>
      <c r="AM4" s="37">
        <v>0.1</v>
      </c>
      <c r="AN4" s="36">
        <f t="shared" si="2"/>
        <v>1.9042857142857146</v>
      </c>
      <c r="AO4" s="36">
        <f>IF((AZ4-AY4)&lt;2.5,2.5-(AZ4-AY4),0)</f>
        <v>1.5478571428571435</v>
      </c>
      <c r="AP4" s="25" t="s">
        <v>68</v>
      </c>
      <c r="AQ4" s="37">
        <v>0.05</v>
      </c>
      <c r="AR4" s="36">
        <f t="shared" si="3"/>
        <v>0.95214285714285729</v>
      </c>
      <c r="AS4" s="25"/>
      <c r="AT4" s="37">
        <v>0</v>
      </c>
      <c r="AU4" s="36">
        <f>IF(ISERROR(AS4*AT4),"",AS4*AT4)</f>
        <v>0</v>
      </c>
      <c r="AV4" s="36">
        <f>IF(ISERROR(AJ4+AL4+AN4+AO4+AR4+AU4),"",AJ4+AL4+AN4+AO4+AR4+AU4)</f>
        <v>6.8798571428571442</v>
      </c>
      <c r="AW4" s="36">
        <f t="shared" si="4"/>
        <v>15.349853296703298</v>
      </c>
      <c r="AX4" s="38">
        <f>IF(ISERROR((AY4-AW4)/AY4),"",(AY4-AW4)/AY4)</f>
        <v>0.19393118471925674</v>
      </c>
      <c r="AY4" s="36">
        <f>IF(AZ4="","",AZ4/1.05)</f>
        <v>19.042857142857144</v>
      </c>
      <c r="AZ4" s="36">
        <f>IF(ISERROR(BA4*(1-BB4)),"",BA4*(1-BB4))</f>
        <v>19.995000000000001</v>
      </c>
      <c r="BA4" s="32">
        <v>39.99</v>
      </c>
      <c r="BB4" s="37">
        <v>0.5</v>
      </c>
      <c r="BC4" s="39"/>
    </row>
    <row r="5" spans="1:55" s="23" customFormat="1" ht="87" customHeight="1" x14ac:dyDescent="0.25">
      <c r="A5" s="24">
        <v>4</v>
      </c>
      <c r="B5" s="25"/>
      <c r="C5" s="25" t="s">
        <v>75</v>
      </c>
      <c r="D5" s="25" t="s">
        <v>56</v>
      </c>
      <c r="E5" s="25" t="s">
        <v>57</v>
      </c>
      <c r="F5" s="25" t="s">
        <v>58</v>
      </c>
      <c r="G5" s="25" t="s">
        <v>59</v>
      </c>
      <c r="H5" s="25" t="s">
        <v>70</v>
      </c>
      <c r="I5" s="25" t="s">
        <v>61</v>
      </c>
      <c r="J5" s="25" t="s">
        <v>71</v>
      </c>
      <c r="K5" s="25" t="s">
        <v>63</v>
      </c>
      <c r="L5" s="25" t="s">
        <v>76</v>
      </c>
      <c r="M5" s="25"/>
      <c r="N5" s="25"/>
      <c r="O5" s="27" t="s">
        <v>65</v>
      </c>
      <c r="P5" s="28"/>
      <c r="Q5" s="29">
        <v>8.1</v>
      </c>
      <c r="R5" s="30">
        <f>IF(ISERROR(P5/Q5),"",P5/Q5)</f>
        <v>0</v>
      </c>
      <c r="S5" s="31">
        <f>[1]CCD!J4</f>
        <v>6.71</v>
      </c>
      <c r="T5" s="32"/>
      <c r="U5" s="25" t="s">
        <v>66</v>
      </c>
      <c r="V5" s="29">
        <v>28</v>
      </c>
      <c r="W5" s="29">
        <v>28</v>
      </c>
      <c r="X5" s="29">
        <v>10</v>
      </c>
      <c r="Y5" s="29"/>
      <c r="Z5" s="33">
        <v>1</v>
      </c>
      <c r="AA5" s="34">
        <f>IF(V5="","",V5*W5*X5/1000000)</f>
        <v>7.8399999999999997E-3</v>
      </c>
      <c r="AB5" s="35">
        <f>IF(Z5="","",65/AA5*Z5)</f>
        <v>8290.8163265306121</v>
      </c>
      <c r="AC5" s="25">
        <v>4300</v>
      </c>
      <c r="AD5" s="36">
        <f>IF(ISERROR(AC5/AB5),"",AC5/AB5)</f>
        <v>0.51864615384615387</v>
      </c>
      <c r="AE5" s="25" t="s">
        <v>67</v>
      </c>
      <c r="AF5" s="37">
        <v>0.185</v>
      </c>
      <c r="AG5" s="36">
        <f>IF(ISERROR(S5*AF5),"",S5*AF5)</f>
        <v>1.24135</v>
      </c>
      <c r="AH5" s="36">
        <f>IF(ISERROR(S5+AD5+AG5),"",S5+AD5+AG5)</f>
        <v>8.4699961538461537</v>
      </c>
      <c r="AI5" s="37">
        <v>0.05</v>
      </c>
      <c r="AJ5" s="36">
        <f t="shared" si="0"/>
        <v>0.95214285714285729</v>
      </c>
      <c r="AK5" s="37">
        <v>0.08</v>
      </c>
      <c r="AL5" s="36">
        <f t="shared" si="1"/>
        <v>1.5234285714285716</v>
      </c>
      <c r="AM5" s="37">
        <v>0.1</v>
      </c>
      <c r="AN5" s="36">
        <f t="shared" si="2"/>
        <v>1.9042857142857146</v>
      </c>
      <c r="AO5" s="36">
        <f>IF((AZ5-AY5)&lt;2.5,2.5-(AZ5-AY5),0)</f>
        <v>1.5478571428571435</v>
      </c>
      <c r="AP5" s="25" t="s">
        <v>68</v>
      </c>
      <c r="AQ5" s="37">
        <v>0.05</v>
      </c>
      <c r="AR5" s="36">
        <f t="shared" si="3"/>
        <v>0.95214285714285729</v>
      </c>
      <c r="AS5" s="25"/>
      <c r="AT5" s="37">
        <v>0</v>
      </c>
      <c r="AU5" s="36">
        <f>IF(ISERROR(AS5*AT5),"",AS5*AT5)</f>
        <v>0</v>
      </c>
      <c r="AV5" s="36">
        <f>IF(ISERROR(AJ5+AL5+AN5+AO5+AR5+AU5),"",AJ5+AL5+AN5+AO5+AR5+AU5)</f>
        <v>6.8798571428571442</v>
      </c>
      <c r="AW5" s="36">
        <f t="shared" si="4"/>
        <v>15.349853296703298</v>
      </c>
      <c r="AX5" s="38">
        <f>IF(ISERROR((AY5-AW5)/AY5),"",(AY5-AW5)/AY5)</f>
        <v>0.19393118471925674</v>
      </c>
      <c r="AY5" s="36">
        <f>IF(AZ5="","",AZ5/1.05)</f>
        <v>19.042857142857144</v>
      </c>
      <c r="AZ5" s="36">
        <f>IF(ISERROR(BA5*(1-BB5)),"",BA5*(1-BB5))</f>
        <v>19.995000000000001</v>
      </c>
      <c r="BA5" s="32">
        <v>39.99</v>
      </c>
      <c r="BB5" s="37">
        <v>0.5</v>
      </c>
      <c r="BC5" s="39"/>
    </row>
  </sheetData>
  <protectedRanges>
    <protectedRange sqref="A2:N5 P2:BC5" name="Range1"/>
    <protectedRange sqref="O2:O5" name="Range1_1"/>
  </protectedRanges>
  <phoneticPr fontId="2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[1]ValueSelection!#REF!</xm:f>
          </x14:formula1>
          <xm:sqref>F2:F5</xm:sqref>
        </x14:dataValidation>
        <x14:dataValidation type="list" allowBlank="1" showInputMessage="1" showErrorMessage="1">
          <x14:formula1>
            <xm:f>[1]ValueSelection!#REF!</xm:f>
          </x14:formula1>
          <xm:sqref>E2:E5</xm:sqref>
        </x14:dataValidation>
        <x14:dataValidation type="list" allowBlank="1" showInputMessage="1" showErrorMessage="1">
          <x14:formula1>
            <xm:f>[1]Data!#REF!</xm:f>
          </x14:formula1>
          <xm:sqref>O2:O5</xm:sqref>
        </x14:dataValidation>
        <x14:dataValidation type="list" allowBlank="1" showInputMessage="1" showErrorMessage="1">
          <x14:formula1>
            <xm:f>[1]Data!#REF!</xm:f>
          </x14:formula1>
          <xm:sqref>U2:U5</xm:sqref>
        </x14:dataValidation>
        <x14:dataValidation type="list" allowBlank="1" showInputMessage="1" showErrorMessage="1">
          <x14:formula1>
            <xm:f>[1]ValueSelection!#REF!</xm:f>
          </x14:formula1>
          <xm:sqref>D2:D5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2025-07-10T03:10:40Z</dcterms:modified>
</cp:coreProperties>
</file>