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967B1CB-70D1-43DC-A4E3-C1FA1C7AE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5" l="1"/>
  <c r="BB4" i="5"/>
  <c r="BB2" i="5"/>
  <c r="BE4" i="5" l="1"/>
  <c r="AY4" i="5"/>
  <c r="AU4" i="5"/>
  <c r="AR4" i="5"/>
  <c r="AO4" i="5"/>
  <c r="AM4" i="5"/>
  <c r="AK4" i="5"/>
  <c r="AH4" i="5"/>
  <c r="AB4" i="5"/>
  <c r="AC4" i="5" s="1"/>
  <c r="AE4" i="5" s="1"/>
  <c r="S4" i="5"/>
  <c r="BE3" i="5"/>
  <c r="AY3" i="5"/>
  <c r="AU3" i="5"/>
  <c r="AR3" i="5"/>
  <c r="AO3" i="5"/>
  <c r="AM3" i="5"/>
  <c r="AK3" i="5"/>
  <c r="AH3" i="5"/>
  <c r="AB3" i="5"/>
  <c r="AC3" i="5" s="1"/>
  <c r="AE3" i="5" s="1"/>
  <c r="S3" i="5"/>
  <c r="BE2" i="5"/>
  <c r="AY2" i="5"/>
  <c r="AU2" i="5"/>
  <c r="AR2" i="5"/>
  <c r="AO2" i="5"/>
  <c r="AM2" i="5"/>
  <c r="AK2" i="5"/>
  <c r="AH2" i="5"/>
  <c r="AB2" i="5"/>
  <c r="AC2" i="5" s="1"/>
  <c r="AE2" i="5" s="1"/>
  <c r="AI3" i="5" l="1"/>
  <c r="AI2" i="5"/>
  <c r="AV4" i="5"/>
  <c r="AI4" i="5"/>
  <c r="AV2" i="5"/>
  <c r="AV3" i="5"/>
  <c r="AW3" i="5" l="1"/>
  <c r="AX3" i="5" s="1"/>
  <c r="BD3" i="5" s="1"/>
  <c r="AW2" i="5"/>
  <c r="AX2" i="5" s="1"/>
  <c r="BD2" i="5" s="1"/>
  <c r="AW4" i="5"/>
  <c r="AX4" i="5" s="1"/>
  <c r="BD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<sst xmlns="http://schemas.openxmlformats.org/spreadsheetml/2006/main" count="93" uniqueCount="78">
  <si>
    <t>Brand</t>
  </si>
  <si>
    <t>Package Type</t>
  </si>
  <si>
    <t>Licensor</t>
  </si>
  <si>
    <t>Normal</t>
  </si>
  <si>
    <t>Cedar &amp; Rose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</si>
  <si>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</si>
  <si>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</si>
  <si>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</si>
  <si>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</si>
  <si>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</si>
  <si>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</si>
  <si>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</si>
  <si>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</si>
  <si>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</si>
  <si>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</si>
  <si>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</si>
  <si>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</si>
  <si>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</si>
  <si>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</si>
  <si>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</si>
  <si>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</si>
  <si>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</si>
  <si>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</si>
  <si>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</si>
  <si>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</si>
  <si>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</si>
  <si>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</si>
  <si>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</si>
  <si>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</si>
  <si>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</si>
  <si>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</si>
  <si>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</si>
  <si>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</si>
  <si>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</si>
  <si>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</si>
  <si>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</si>
  <si>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</si>
  <si>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</si>
  <si>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</si>
  <si>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</si>
  <si>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</si>
  <si>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</si>
  <si>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</si>
  <si>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</si>
  <si>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</si>
  <si>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</si>
  <si>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</si>
  <si>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</si>
  <si>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</si>
  <si>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</si>
  <si>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</si>
  <si>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</si>
  <si>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</si>
  <si>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</si>
  <si>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</si>
  <si>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</si>
  <si>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</si>
  <si>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</si>
  <si>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</si>
  <si>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</si>
  <si>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</si>
  <si>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Decorative Pillow</t>
    <phoneticPr fontId="4" type="noConversion"/>
  </si>
  <si>
    <t>FLORAL MULTI SQUARE PILLOW</t>
    <phoneticPr fontId="4" type="noConversion"/>
  </si>
  <si>
    <t>OBLONG EMB FLORAL PILLOW</t>
    <phoneticPr fontId="4" type="noConversion"/>
  </si>
  <si>
    <t>EMB BIRD FLORAL PILLOW</t>
    <phoneticPr fontId="4" type="noConversion"/>
  </si>
  <si>
    <t>Front Fabric :Cotton Slub (240GSM, Embroidery)
Front Lining: Non Woven (50GSM)
Back Fabric: Cotton Slub (240GSM, Solid DTM)
Edge : Cord Piping
Zipper: Locally sourced
Filler Lining quality: 50 GSM Non-Woven
Filler Fiber content:100% Polyester
Filling quality:Hollow Siliconized Conjugated Fibers,450g  
Filling technique(Blow Fill) or Filler insert: Blow fill</t>
    <phoneticPr fontId="4" type="noConversion"/>
  </si>
  <si>
    <t>Front Fabric : Cotton Slub (240GSM, Embroidery)
Front Lining: Non Woven (50GSM)
Back Fabric: Cotton Slub (240GSM, Solid DTM)
Edge : Lace
Zipper: Locally Sourced
Filler Lining quality: 50 GSM Non-Woven
Filler Fiber content:100% Polyester
Filling quality:Hollow Siliconized Conjugated Fibers,350g 
Filling technique(Blow Fill) or Filler insert: Blow fill</t>
    <phoneticPr fontId="4" type="noConversion"/>
  </si>
  <si>
    <t>Front Fabric : Cotton Slub (240GSM, Embroidery)
Front Lining: Non Woven (50GSM)
Back Fabric: Cotton slub (240GSM, Solid DTM)
Edge : Cord Piping
Zipper: Locally Sourced
Filler Lining quality: 50 GSM Non-Woven
Filler Fiber content:100% Polyester
Filling quality:Hollow Siliconized Conjugated Fibers, 450g  
Filling technique(Blow Fill) or Filler insert: Blow fill</t>
    <phoneticPr fontId="4" type="noConversion"/>
  </si>
  <si>
    <t>18''x18''</t>
    <phoneticPr fontId="4" type="noConversion"/>
  </si>
  <si>
    <t>14''x20''</t>
    <phoneticPr fontId="4" type="noConversion"/>
  </si>
  <si>
    <t xml:space="preserve">18''x18" </t>
    <phoneticPr fontId="4" type="noConversion"/>
  </si>
  <si>
    <t>9404.90.1060</t>
    <phoneticPr fontId="4" type="noConversion"/>
  </si>
  <si>
    <t>KSC 27-777</t>
    <phoneticPr fontId="4" type="noConversion"/>
  </si>
  <si>
    <t>KSC 27-810</t>
    <phoneticPr fontId="4" type="noConversion"/>
  </si>
  <si>
    <t>KSC 27-775</t>
    <phoneticPr fontId="4" type="noConversion"/>
  </si>
  <si>
    <t>Green</t>
    <phoneticPr fontId="4" type="noConversion"/>
  </si>
  <si>
    <t>Yellow</t>
    <phoneticPr fontId="4" type="noConversion"/>
  </si>
  <si>
    <t>Purple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</si>
</sst>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</font>
    <font>
      <sz val="8"/>
      <color rgb="FFFF0000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177" fontId="3" fillId="0" borderId="0" xfId="0" applyNumberFormat="1" applyFont="1" applyAlignment="1">
      <alignment wrapText="1"/>
    </xf>
    <xf numFmtId="17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180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1" fontId="3" fillId="0" borderId="1" xfId="0" applyNumberFormat="1" applyFon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1" xfId="6" applyFont="1" applyFill="1" applyBorder="1" applyAlignment="1">
      <alignment horizontal="center" wrapText="1"/>
    </xf>
    <xf numFmtId="178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77" fontId="6" fillId="6" borderId="2" xfId="0" applyNumberFormat="1" applyFont="1" applyFill="1" applyBorder="1" applyAlignment="1">
      <alignment horizontal="center" wrapText="1"/>
    </xf>
    <xf numFmtId="177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80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177" fontId="6" fillId="3" borderId="1" xfId="0" applyNumberFormat="1" applyFont="1" applyFill="1" applyBorder="1" applyAlignment="1">
      <alignment horizontal="center" wrapText="1"/>
    </xf>
    <xf numFmtId="177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78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77" fontId="3" fillId="2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9" fontId="3" fillId="0" borderId="1" xfId="0" applyNumberFormat="1" applyFont="1" applyBorder="1" applyAlignment="1">
      <alignment wrapText="1"/>
    </xf>
    <xf numFmtId="18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177" fontId="3" fillId="2" borderId="1" xfId="0" applyNumberFormat="1" applyFon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77" fontId="3" fillId="2" borderId="3" xfId="0" applyNumberFormat="1" applyFont="1" applyFill="1" applyBorder="1" applyAlignment="1">
      <alignment wrapText="1"/>
    </xf>
    <xf numFmtId="10" fontId="3" fillId="2" borderId="1" xfId="5" applyNumberFormat="1" applyFont="1" applyFill="1" applyBorder="1" applyAlignment="1">
      <alignment wrapText="1"/>
    </xf>
    <xf numFmtId="49" fontId="3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wrapText="1"/>
    </xf>
  </cellXfs>
  <cellStyles count="9">
    <cellStyle name="Currency 2" xfId="4" xr:uid="{A48D031E-B8CD-43B1-86F7-B68827965248}"/>
    <cellStyle name="Currency_Sheet1 2" xfId="8" xr:uid="{58DBE632-85CD-4FE6-8BA9-7AEEC1AB5E45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704C31C6-93C1-4294-B1A7-10DEF59764CF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4"/>
  <sheetViews>
    <sheetView tabSelected="1" workbookViewId="0">
      <selection activeCell="M17" sqref="M17"/>
    </sheetView>
  </sheetViews>
  <sheetFormatPr defaultColWidth="9.140625" defaultRowHeight="11.25"/>
  <cols>
    <col min="1" max="1" width="10.140625" style="1" customWidth="1"/>
    <col min="2" max="2" width="15.42578125" style="2" customWidth="1"/>
    <col min="3" max="3" width="8.42578125" style="2" customWidth="1"/>
    <col min="4" max="5" width="7.85546875" style="2" customWidth="1"/>
    <col min="6" max="6" width="8.7109375" style="2" customWidth="1"/>
    <col min="7" max="7" width="9.140625" style="2" customWidth="1"/>
    <col min="8" max="9" width="7.42578125" style="2" customWidth="1"/>
    <col min="10" max="10" width="32.28515625" style="2" customWidth="1"/>
    <col min="11" max="11" width="7" style="2" customWidth="1"/>
    <col min="12" max="13" width="6.140625" style="2" customWidth="1"/>
    <col min="14" max="14" width="6.85546875" style="2" customWidth="1"/>
    <col min="15" max="16" width="8.8554687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2" width="9.5703125" style="2" customWidth="1"/>
    <col min="43" max="43" width="9.5703125" style="9" customWidth="1"/>
    <col min="44" max="44" width="6.42578125" style="5" customWidth="1"/>
    <col min="45" max="45" width="9.5703125" style="5" customWidth="1"/>
    <col min="46" max="46" width="8.28515625" style="9" customWidth="1"/>
    <col min="47" max="47" width="7.140625" style="9" customWidth="1"/>
    <col min="48" max="48" width="7.85546875" style="5" customWidth="1"/>
    <col min="49" max="49" width="9.5703125" style="5" customWidth="1"/>
    <col min="50" max="50" width="7.7109375" style="5" customWidth="1"/>
    <col min="51" max="51" width="12.140625" style="9" customWidth="1"/>
    <col min="52" max="52" width="12.140625" style="5" customWidth="1"/>
    <col min="53" max="53" width="9.140625" style="2" customWidth="1"/>
    <col min="54" max="55" width="9.140625" style="2"/>
    <col min="56" max="57" width="9.140625" style="5"/>
    <col min="58" max="16384" width="9.140625" style="2"/>
  </cols>
  <sheetData>
    <row r="1" spans="1:57" ht="68.099999999999994" customHeight="1">
      <c r="A1" s="12" t="s">
        <v>6</v>
      </c>
      <c r="B1" s="12" t="s">
        <v>7</v>
      </c>
      <c r="C1" s="13" t="s">
        <v>8</v>
      </c>
      <c r="D1" s="14" t="s">
        <v>0</v>
      </c>
      <c r="E1" s="14" t="s">
        <v>2</v>
      </c>
      <c r="F1" s="15" t="s">
        <v>57</v>
      </c>
      <c r="G1" s="13" t="s">
        <v>9</v>
      </c>
      <c r="H1" s="16" t="s">
        <v>10</v>
      </c>
      <c r="I1" s="17" t="s">
        <v>59</v>
      </c>
      <c r="J1" s="16" t="s">
        <v>11</v>
      </c>
      <c r="K1" s="16" t="s">
        <v>12</v>
      </c>
      <c r="L1" s="16" t="s">
        <v>13</v>
      </c>
      <c r="M1" s="13" t="s">
        <v>14</v>
      </c>
      <c r="N1" s="13" t="s">
        <v>15</v>
      </c>
      <c r="O1" s="13" t="s">
        <v>16</v>
      </c>
      <c r="P1" s="17" t="s">
        <v>60</v>
      </c>
      <c r="Q1" s="18" t="s">
        <v>17</v>
      </c>
      <c r="R1" s="19" t="s">
        <v>18</v>
      </c>
      <c r="S1" s="20" t="s">
        <v>19</v>
      </c>
      <c r="T1" s="21" t="s">
        <v>20</v>
      </c>
      <c r="U1" s="22" t="s">
        <v>21</v>
      </c>
      <c r="V1" s="23" t="s">
        <v>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32" t="s">
        <v>44</v>
      </c>
      <c r="AT1" s="33" t="s">
        <v>45</v>
      </c>
      <c r="AU1" s="29" t="s">
        <v>46</v>
      </c>
      <c r="AV1" s="29" t="s">
        <v>47</v>
      </c>
      <c r="AW1" s="34" t="s">
        <v>48</v>
      </c>
      <c r="AX1" s="35" t="s">
        <v>49</v>
      </c>
      <c r="AY1" s="34" t="s">
        <v>50</v>
      </c>
      <c r="AZ1" s="36" t="s">
        <v>51</v>
      </c>
      <c r="BA1" s="37" t="s">
        <v>52</v>
      </c>
      <c r="BB1" s="37" t="s">
        <v>53</v>
      </c>
      <c r="BC1" s="12" t="s">
        <v>54</v>
      </c>
      <c r="BD1" s="38" t="s">
        <v>55</v>
      </c>
      <c r="BE1" s="38" t="s">
        <v>56</v>
      </c>
    </row>
    <row r="2" spans="1:57" ht="81.75" customHeight="1">
      <c r="A2" s="39">
        <v>1</v>
      </c>
      <c r="B2" s="40"/>
      <c r="C2" s="52" t="s">
        <v>72</v>
      </c>
      <c r="D2" s="53" t="s">
        <v>4</v>
      </c>
      <c r="E2" s="40"/>
      <c r="F2" s="40" t="s">
        <v>5</v>
      </c>
      <c r="G2" s="40" t="s">
        <v>61</v>
      </c>
      <c r="H2" s="40" t="s">
        <v>62</v>
      </c>
      <c r="I2" s="40" t="s">
        <v>62</v>
      </c>
      <c r="J2" s="40" t="s">
        <v>65</v>
      </c>
      <c r="K2" s="40" t="s">
        <v>68</v>
      </c>
      <c r="L2" s="40" t="s">
        <v>75</v>
      </c>
      <c r="M2" s="40"/>
      <c r="N2" s="40"/>
      <c r="O2" s="40"/>
      <c r="P2" s="40" t="s">
        <v>58</v>
      </c>
      <c r="Q2" s="41"/>
      <c r="R2" s="42"/>
      <c r="S2" s="43"/>
      <c r="T2" s="44">
        <v>5.65</v>
      </c>
      <c r="U2" s="11"/>
      <c r="V2" s="40" t="s">
        <v>3</v>
      </c>
      <c r="W2" s="45">
        <v>44</v>
      </c>
      <c r="X2" s="45">
        <v>44</v>
      </c>
      <c r="Y2" s="45">
        <v>40</v>
      </c>
      <c r="Z2" s="42"/>
      <c r="AA2" s="10">
        <v>4</v>
      </c>
      <c r="AB2" s="46">
        <f>IF(W2="","",W2*X2*Y2/1000000)</f>
        <v>7.6999999999999999E-2</v>
      </c>
      <c r="AC2" s="47">
        <f>IF(AA2="","",65/AB2*AA2)</f>
        <v>3377</v>
      </c>
      <c r="AD2" s="40">
        <v>3300</v>
      </c>
      <c r="AE2" s="48">
        <f>IF(ISERROR(AD2/AC2),"",AD2/AC2)</f>
        <v>0.98</v>
      </c>
      <c r="AF2" s="40" t="s">
        <v>71</v>
      </c>
      <c r="AG2" s="49">
        <v>0.153</v>
      </c>
      <c r="AH2" s="48">
        <f>IF(ISERROR(T2*AG2),"",T2*AG2)</f>
        <v>0.86</v>
      </c>
      <c r="AI2" s="48">
        <f t="shared" ref="AI2:AI4" si="0">IF(ISERROR(T2+AE2+AH2),"",T2+AE2+AH2)</f>
        <v>7.49</v>
      </c>
      <c r="AJ2" s="49">
        <v>0.02</v>
      </c>
      <c r="AK2" s="48">
        <f>IF(ISERROR(AZ2*AJ2),"",AZ2*AJ2)</f>
        <v>0.25</v>
      </c>
      <c r="AL2" s="49">
        <v>0.1</v>
      </c>
      <c r="AM2" s="48">
        <f>IF(ISERROR(AZ2*AL2),"",AZ2*AL2)</f>
        <v>1.25</v>
      </c>
      <c r="AN2" s="49">
        <v>0.08</v>
      </c>
      <c r="AO2" s="48">
        <f>IF(ISERROR(AZ2*AN2),"",AZ2*AN2)</f>
        <v>1</v>
      </c>
      <c r="AP2" s="40"/>
      <c r="AQ2" s="49">
        <v>0</v>
      </c>
      <c r="AR2" s="48">
        <f>IF(ISERROR(AZ2*AQ2),"",AZ2*AQ2)</f>
        <v>0</v>
      </c>
      <c r="AS2" s="40"/>
      <c r="AT2" s="49">
        <v>0</v>
      </c>
      <c r="AU2" s="50">
        <f>IF(ISERROR(AZ2*AT2),"",AZ2*AT2)</f>
        <v>0</v>
      </c>
      <c r="AV2" s="48">
        <f>IF(ISERROR(AK2+AM2+AO2+AR2+AU2),"",AK2+AM2+AO2+AR2+AU2)</f>
        <v>2.5</v>
      </c>
      <c r="AW2" s="48">
        <f t="shared" ref="AW2:AW4" si="1">IF(ISERROR(AI2+AV2),"",AI2+AV2)</f>
        <v>9.99</v>
      </c>
      <c r="AX2" s="51">
        <f>IF(ISERROR((AZ2-AW2)/AZ2),"",(AZ2-AW2)/AZ2)</f>
        <v>0.20080000000000001</v>
      </c>
      <c r="AY2" s="48">
        <f t="shared" ref="AY2:AY4" si="2">IF(ISERROR(BA2*(1-BB2)),"",BA2*(1-BB2))</f>
        <v>12.5</v>
      </c>
      <c r="AZ2" s="11">
        <v>12.5</v>
      </c>
      <c r="BA2" s="11">
        <v>60</v>
      </c>
      <c r="BB2" s="49">
        <f>(BA2-AZ2)/BA2</f>
        <v>0.79169999999999996</v>
      </c>
      <c r="BC2" s="10">
        <v>816</v>
      </c>
      <c r="BD2" s="48">
        <f>IF(ISERROR(AX2*BC2),"",AW2*BC2)</f>
        <v>8151.84</v>
      </c>
      <c r="BE2" s="48">
        <f>IF(ISERROR(AZ2*BC2),"",AZ2*BC2)</f>
        <v>10200</v>
      </c>
    </row>
    <row r="3" spans="1:57" ht="81.75" customHeight="1">
      <c r="A3" s="39">
        <v>2</v>
      </c>
      <c r="B3" s="40"/>
      <c r="C3" s="52" t="s">
        <v>73</v>
      </c>
      <c r="D3" s="53" t="s">
        <v>4</v>
      </c>
      <c r="E3" s="40"/>
      <c r="F3" s="40" t="s">
        <v>5</v>
      </c>
      <c r="G3" s="40" t="s">
        <v>61</v>
      </c>
      <c r="H3" s="40" t="s">
        <v>63</v>
      </c>
      <c r="I3" s="40" t="s">
        <v>63</v>
      </c>
      <c r="J3" s="40" t="s">
        <v>66</v>
      </c>
      <c r="K3" s="40" t="s">
        <v>69</v>
      </c>
      <c r="L3" s="40" t="s">
        <v>76</v>
      </c>
      <c r="M3" s="40"/>
      <c r="N3" s="40"/>
      <c r="O3" s="40"/>
      <c r="P3" s="40" t="s">
        <v>58</v>
      </c>
      <c r="Q3" s="41"/>
      <c r="R3" s="42"/>
      <c r="S3" s="43" t="str">
        <f t="shared" ref="S3:S4" si="3">IF(ISERROR(Q3/R3),"",Q3/R3)</f>
        <v/>
      </c>
      <c r="T3" s="44">
        <v>5.88</v>
      </c>
      <c r="U3" s="11"/>
      <c r="V3" s="40" t="s">
        <v>3</v>
      </c>
      <c r="W3" s="45">
        <v>49</v>
      </c>
      <c r="X3" s="45">
        <v>34</v>
      </c>
      <c r="Y3" s="45">
        <v>40</v>
      </c>
      <c r="Z3" s="42"/>
      <c r="AA3" s="10">
        <v>4</v>
      </c>
      <c r="AB3" s="46">
        <f t="shared" ref="AB3:AB4" si="4">IF(W3="","",W3*X3*Y3/1000000)</f>
        <v>6.7000000000000004E-2</v>
      </c>
      <c r="AC3" s="47">
        <f t="shared" ref="AC3:AC4" si="5">IF(AA3="","",65/AB3*AA3)</f>
        <v>3881</v>
      </c>
      <c r="AD3" s="40">
        <v>3300</v>
      </c>
      <c r="AE3" s="48">
        <f t="shared" ref="AE3:AE4" si="6">IF(ISERROR(AD3/AC3),"",AD3/AC3)</f>
        <v>0.85</v>
      </c>
      <c r="AF3" s="40" t="s">
        <v>71</v>
      </c>
      <c r="AG3" s="49">
        <v>0.153</v>
      </c>
      <c r="AH3" s="48">
        <f>IF(ISERROR(T3*AG3),"",T3*AG3)</f>
        <v>0.9</v>
      </c>
      <c r="AI3" s="48">
        <f t="shared" si="0"/>
        <v>7.63</v>
      </c>
      <c r="AJ3" s="49">
        <v>0.02</v>
      </c>
      <c r="AK3" s="48">
        <f t="shared" ref="AK3:AK4" si="7">IF(ISERROR(AZ3*AJ3),"",AZ3*AJ3)</f>
        <v>0.25</v>
      </c>
      <c r="AL3" s="49">
        <v>0.1</v>
      </c>
      <c r="AM3" s="48">
        <f t="shared" ref="AM3:AM4" si="8">IF(ISERROR(AZ3*AL3),"",AZ3*AL3)</f>
        <v>1.25</v>
      </c>
      <c r="AN3" s="49">
        <v>0.08</v>
      </c>
      <c r="AO3" s="48">
        <f t="shared" ref="AO3:AO4" si="9">IF(ISERROR(AZ3*AN3),"",AZ3*AN3)</f>
        <v>1</v>
      </c>
      <c r="AP3" s="40"/>
      <c r="AQ3" s="49">
        <v>0</v>
      </c>
      <c r="AR3" s="48">
        <f t="shared" ref="AR3:AR4" si="10">IF(ISERROR(AZ3*AQ3),"",AZ3*AQ3)</f>
        <v>0</v>
      </c>
      <c r="AS3" s="40"/>
      <c r="AT3" s="49">
        <v>0</v>
      </c>
      <c r="AU3" s="50">
        <f t="shared" ref="AU3:AU4" si="11">IF(ISERROR(AZ3*AT3),"",AZ3*AT3)</f>
        <v>0</v>
      </c>
      <c r="AV3" s="48">
        <f t="shared" ref="AV3:AV4" si="12">IF(ISERROR(AK3+AM3+AO3+AR3+AU3),"",AK3+AM3+AO3+AR3+AU3)</f>
        <v>2.5</v>
      </c>
      <c r="AW3" s="48">
        <f t="shared" si="1"/>
        <v>10.130000000000001</v>
      </c>
      <c r="AX3" s="51">
        <f t="shared" ref="AX3:AX4" si="13">IF(ISERROR((AZ3-AW3)/AZ3),"",(AZ3-AW3)/AZ3)</f>
        <v>0.18959999999999999</v>
      </c>
      <c r="AY3" s="48">
        <f t="shared" si="2"/>
        <v>12.5</v>
      </c>
      <c r="AZ3" s="11">
        <v>12.5</v>
      </c>
      <c r="BA3" s="11">
        <v>60</v>
      </c>
      <c r="BB3" s="49">
        <f t="shared" ref="BB3:BB4" si="14">(BA3-AZ3)/BA3</f>
        <v>0.79169999999999996</v>
      </c>
      <c r="BC3" s="10">
        <v>816</v>
      </c>
      <c r="BD3" s="48">
        <f t="shared" ref="BD3:BD4" si="15">IF(ISERROR(AX3*BC3),"",AW3*BC3)</f>
        <v>8266.08</v>
      </c>
      <c r="BE3" s="48">
        <f t="shared" ref="BE3:BE4" si="16">IF(ISERROR(AZ3*BC3),"",AZ3*BC3)</f>
        <v>10200</v>
      </c>
    </row>
    <row r="4" spans="1:57" ht="81.75" customHeight="1">
      <c r="A4" s="39">
        <v>3</v>
      </c>
      <c r="B4" s="40"/>
      <c r="C4" s="40" t="s">
        <v>74</v>
      </c>
      <c r="D4" s="53" t="s">
        <v>4</v>
      </c>
      <c r="E4" s="40"/>
      <c r="F4" s="40" t="s">
        <v>5</v>
      </c>
      <c r="G4" s="40" t="s">
        <v>61</v>
      </c>
      <c r="H4" s="40" t="s">
        <v>64</v>
      </c>
      <c r="I4" s="40" t="s">
        <v>64</v>
      </c>
      <c r="J4" s="40" t="s">
        <v>67</v>
      </c>
      <c r="K4" s="40" t="s">
        <v>70</v>
      </c>
      <c r="L4" s="40" t="s">
        <v>77</v>
      </c>
      <c r="M4" s="40"/>
      <c r="N4" s="40"/>
      <c r="O4" s="40"/>
      <c r="P4" s="40" t="s">
        <v>58</v>
      </c>
      <c r="Q4" s="41"/>
      <c r="R4" s="42"/>
      <c r="S4" s="43" t="str">
        <f t="shared" si="3"/>
        <v/>
      </c>
      <c r="T4" s="44">
        <v>6.14</v>
      </c>
      <c r="U4" s="11"/>
      <c r="V4" s="40" t="s">
        <v>3</v>
      </c>
      <c r="W4" s="45">
        <v>44</v>
      </c>
      <c r="X4" s="45">
        <v>44</v>
      </c>
      <c r="Y4" s="45">
        <v>40</v>
      </c>
      <c r="Z4" s="42"/>
      <c r="AA4" s="10">
        <v>4</v>
      </c>
      <c r="AB4" s="46">
        <f t="shared" si="4"/>
        <v>7.6999999999999999E-2</v>
      </c>
      <c r="AC4" s="47">
        <f t="shared" si="5"/>
        <v>3377</v>
      </c>
      <c r="AD4" s="40">
        <v>3300</v>
      </c>
      <c r="AE4" s="48">
        <f t="shared" si="6"/>
        <v>0.98</v>
      </c>
      <c r="AF4" s="40" t="s">
        <v>71</v>
      </c>
      <c r="AG4" s="49">
        <v>0.153</v>
      </c>
      <c r="AH4" s="48">
        <f t="shared" ref="AH4" si="17">IF(ISERROR(T4*AG4),"",T4*AG4)</f>
        <v>0.94</v>
      </c>
      <c r="AI4" s="48">
        <f t="shared" si="0"/>
        <v>8.06</v>
      </c>
      <c r="AJ4" s="49">
        <v>0.02</v>
      </c>
      <c r="AK4" s="48">
        <f t="shared" si="7"/>
        <v>0.25</v>
      </c>
      <c r="AL4" s="49">
        <v>0.1</v>
      </c>
      <c r="AM4" s="48">
        <f t="shared" si="8"/>
        <v>1.25</v>
      </c>
      <c r="AN4" s="49">
        <v>0.08</v>
      </c>
      <c r="AO4" s="48">
        <f t="shared" si="9"/>
        <v>1</v>
      </c>
      <c r="AP4" s="40"/>
      <c r="AQ4" s="49">
        <v>0</v>
      </c>
      <c r="AR4" s="48">
        <f t="shared" si="10"/>
        <v>0</v>
      </c>
      <c r="AS4" s="40"/>
      <c r="AT4" s="49">
        <v>0</v>
      </c>
      <c r="AU4" s="50">
        <f t="shared" si="11"/>
        <v>0</v>
      </c>
      <c r="AV4" s="48">
        <f t="shared" si="12"/>
        <v>2.5</v>
      </c>
      <c r="AW4" s="48">
        <f t="shared" si="1"/>
        <v>10.56</v>
      </c>
      <c r="AX4" s="51">
        <f t="shared" si="13"/>
        <v>0.1552</v>
      </c>
      <c r="AY4" s="48">
        <f t="shared" si="2"/>
        <v>12.5</v>
      </c>
      <c r="AZ4" s="11">
        <v>12.5</v>
      </c>
      <c r="BA4" s="11">
        <v>60</v>
      </c>
      <c r="BB4" s="49">
        <f t="shared" si="14"/>
        <v>0.79169999999999996</v>
      </c>
      <c r="BC4" s="10">
        <v>816</v>
      </c>
      <c r="BD4" s="48">
        <f t="shared" si="15"/>
        <v>8616.9599999999991</v>
      </c>
      <c r="BE4" s="48">
        <f t="shared" si="16"/>
        <v>10200</v>
      </c>
    </row>
  </sheetData>
  <sheetProtection insertRows="0" deleteRows="0" sort="0"/>
  <protectedRanges>
    <protectedRange sqref="A5:AZ245 AG2:AP4 A2:B3 D2:F3 BA2:BC4 A4:F4 L2:AE4 AV2:AY4 AR2:AR4" name="Range1"/>
    <protectedRange sqref="AU2:AU4" name="Range1_1"/>
    <protectedRange sqref="C2:C3" name="Range1_2"/>
    <protectedRange sqref="G2:G4" name="Range1_3"/>
    <protectedRange sqref="H2:I4" name="Range1_4"/>
    <protectedRange sqref="J2:J4" name="Range1_5"/>
    <protectedRange sqref="K2:K4" name="Range1_6"/>
    <protectedRange sqref="AF2:AF4" name="Range1_7"/>
  </protectedRanges>
  <phoneticPr fontId="4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D2:D4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V2:V4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P2:P4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E2:E4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2025-07-22T06:46:34Z</dcterms:modified>
</cp:coreProperties>
</file>