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C4" i="1" l="1"/>
  <c r="AZ4" i="1"/>
  <c r="AY4" i="1"/>
  <c r="AV4" i="1" s="1"/>
  <c r="AR4" i="1"/>
  <c r="AO4" i="1"/>
  <c r="AM4" i="1"/>
  <c r="AK4" i="1"/>
  <c r="AH4" i="1"/>
  <c r="AB4" i="1"/>
  <c r="AC4" i="1" s="1"/>
  <c r="AE4" i="1" s="1"/>
  <c r="S4" i="1"/>
  <c r="BC3" i="1"/>
  <c r="AZ3" i="1"/>
  <c r="AY3" i="1"/>
  <c r="AV3" i="1" s="1"/>
  <c r="AR3" i="1"/>
  <c r="AO3" i="1"/>
  <c r="AM3" i="1"/>
  <c r="AK3" i="1"/>
  <c r="AH3" i="1"/>
  <c r="AB3" i="1"/>
  <c r="AC3" i="1" s="1"/>
  <c r="AE3" i="1" s="1"/>
  <c r="S3" i="1"/>
  <c r="BC2" i="1"/>
  <c r="AZ2" i="1"/>
  <c r="AY2" i="1"/>
  <c r="AV2" i="1" s="1"/>
  <c r="AR2" i="1"/>
  <c r="AO2" i="1"/>
  <c r="AM2" i="1"/>
  <c r="AK2" i="1"/>
  <c r="AH2" i="1"/>
  <c r="AC2" i="1"/>
  <c r="AE2" i="1" s="1"/>
  <c r="AB2" i="1"/>
  <c r="AS4" i="1" l="1"/>
  <c r="AI2" i="1"/>
  <c r="AI4" i="1"/>
  <c r="AT4" i="1" s="1"/>
  <c r="BB4" i="1" s="1"/>
  <c r="AS2" i="1"/>
  <c r="AT2" i="1" s="1"/>
  <c r="AI3" i="1"/>
  <c r="AS3" i="1"/>
  <c r="AT3" i="1" s="1"/>
  <c r="AU4" i="1" l="1"/>
  <c r="BB2" i="1"/>
  <c r="AU2" i="1"/>
  <c r="BB3" i="1"/>
  <c r="AU3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L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M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N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S1" authorId="0" shapeId="0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T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U1" authorId="0" shapeId="0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V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  <comment ref="AZ1" authorId="0" shapeId="0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B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C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<sst xmlns="http://schemas.openxmlformats.org/spreadsheetml/2006/main" count="95" uniqueCount="75">
  <si>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</si>
  <si>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</si>
  <si>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</si>
  <si>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</si>
  <si>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</si>
  <si>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</si>
  <si>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</si>
  <si>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</si>
  <si>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</si>
  <si>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</si>
  <si>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</si>
  <si>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</si>
  <si>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</si>
  <si>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</si>
  <si>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</si>
  <si>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</si>
  <si>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</si>
  <si>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</si>
  <si>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</si>
  <si>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</si>
  <si>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</si>
  <si>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</si>
  <si>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</si>
  <si>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</si>
  <si>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</si>
  <si>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</si>
  <si>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</si>
  <si>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</si>
  <si>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</si>
  <si>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</si>
  <si>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</si>
  <si>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</si>
  <si>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</si>
  <si>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</si>
  <si>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</si>
  <si>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</si>
  <si>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</si>
  <si>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</si>
  <si>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</si>
  <si>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</si>
  <si>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</si>
  <si>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</si>
  <si>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</si>
  <si>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</si>
  <si>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</si>
  <si>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</si>
  <si>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</si>
  <si>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</si>
  <si>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</si>
  <si>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</si>
  <si>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 (Value)</t>
  </si>
  <si>
    <t>Retailer Markup (Formula)</t>
  </si>
  <si>
    <t>Total Quantity</t>
  </si>
  <si>
    <t>Total Cost</t>
  </si>
  <si>
    <t>Total Sales</t>
  </si>
  <si>
    <t>19AV5023P-A</t>
    <phoneticPr fontId="2" type="noConversion"/>
  </si>
  <si>
    <t>Madison Park Essentials</t>
  </si>
  <si>
    <t>COMFORTER (SET)</t>
  </si>
  <si>
    <t xml:space="preserve">Modern Lace </t>
  </si>
  <si>
    <r>
      <t>100% Polyester</t>
    </r>
    <r>
      <rPr>
        <sz val="11"/>
        <rFont val="Calibri"/>
        <family val="2"/>
      </rPr>
      <t xml:space="preserve"> </t>
    </r>
    <r>
      <rPr>
        <sz val="11"/>
        <rFont val="Calibri"/>
        <family val="2"/>
      </rPr>
      <t xml:space="preserve">Madison Park Essential Modern  Lace Comforter Set </t>
    </r>
    <phoneticPr fontId="2" type="noConversion"/>
  </si>
  <si>
    <t xml:space="preserve">Modern  Lace Comforter Set </t>
  </si>
  <si>
    <r>
      <t xml:space="preserve">Comforter &amp; Sham: 100% polyester </t>
    </r>
    <r>
      <rPr>
        <b/>
        <sz val="10"/>
        <color indexed="10"/>
        <rFont val="Arial"/>
        <family val="2"/>
      </rPr>
      <t>85gsm MF fabric printed on face</t>
    </r>
    <r>
      <rPr>
        <sz val="10"/>
        <rFont val="Arial"/>
        <family val="2"/>
      </rPr>
      <t xml:space="preserve">. 100% polyester 75gsm MF fabric print reverse, sham has overlap opennning at back, comforter with 200g/m2 poly fill. </t>
    </r>
    <phoneticPr fontId="2" type="noConversion"/>
  </si>
  <si>
    <t xml:space="preserve">Twin:
 66x90"/20x26+1"
</t>
  </si>
  <si>
    <t>Terracota</t>
  </si>
  <si>
    <t>KL10-3804</t>
    <phoneticPr fontId="2" type="noConversion"/>
  </si>
  <si>
    <t>Piece</t>
  </si>
  <si>
    <t>Normal</t>
  </si>
  <si>
    <t>9404.40.9022</t>
  </si>
  <si>
    <t>Accrual</t>
  </si>
  <si>
    <t xml:space="preserve">100% Polyester Madison Park Essential Modern  Lace Comforter Set </t>
    <phoneticPr fontId="2" type="noConversion"/>
  </si>
  <si>
    <r>
      <t xml:space="preserve">Comforter &amp; Sham: 100% polyester </t>
    </r>
    <r>
      <rPr>
        <b/>
        <sz val="10"/>
        <color indexed="10"/>
        <rFont val="Arial"/>
        <family val="2"/>
      </rPr>
      <t>85gsm MF fabric printed on face</t>
    </r>
    <r>
      <rPr>
        <sz val="10"/>
        <rFont val="Arial"/>
        <family val="2"/>
      </rPr>
      <t xml:space="preserve">. 100% polyester 75gsm MF fabric print reverse, sham has overlap opennning at back, comforter with 200g/m2 poly fill. </t>
    </r>
  </si>
  <si>
    <t xml:space="preserve">Full/Queen:
 90x90"/20x26+1"(2)
</t>
  </si>
  <si>
    <t>KL10-3805</t>
  </si>
  <si>
    <t xml:space="preserve">King:
104x90"/20x36+1"(2)
</t>
  </si>
  <si>
    <t>KL10-3806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</si>
</sst>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[$¥-478]#,##0.00"/>
    <numFmt numFmtId="177" formatCode="&quot;$&quot;#,##0.00"/>
    <numFmt numFmtId="178" formatCode="0.0"/>
    <numFmt numFmtId="179" formatCode="0.000"/>
    <numFmt numFmtId="180" formatCode="_([$$-409]* #,##0.00_);_([$$-409]* \(#,##0.00\);_([$$-409]* &quot;-&quot;??_);_(@_)"/>
    <numFmt numFmtId="181" formatCode="_(&quot;$&quot;* #,##0.00_);_(&quot;$&quot;* \(#,##0.00\);_(&quot;$&quot;* &quot;-&quot;??_);_(@_)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0" fontId="5" fillId="0" borderId="0"/>
    <xf numFmtId="18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2" xfId="0" applyNumberFormat="1" applyBorder="1" applyAlignment="1">
      <alignment wrapText="1"/>
    </xf>
    <xf numFmtId="177" fontId="0" fillId="0" borderId="2" xfId="0" applyNumberForma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176" fontId="3" fillId="2" borderId="2" xfId="0" applyNumberFormat="1" applyFont="1" applyFill="1" applyBorder="1" applyAlignment="1">
      <alignment horizontal="center" wrapText="1"/>
    </xf>
    <xf numFmtId="2" fontId="3" fillId="2" borderId="2" xfId="0" applyNumberFormat="1" applyFont="1" applyFill="1" applyBorder="1" applyAlignment="1">
      <alignment horizontal="center" wrapText="1"/>
    </xf>
    <xf numFmtId="177" fontId="6" fillId="2" borderId="2" xfId="2" applyNumberFormat="1" applyFont="1" applyFill="1" applyBorder="1" applyAlignment="1">
      <alignment wrapText="1"/>
    </xf>
    <xf numFmtId="177" fontId="3" fillId="6" borderId="1" xfId="0" applyNumberFormat="1" applyFont="1" applyFill="1" applyBorder="1" applyAlignment="1">
      <alignment horizontal="center" wrapText="1"/>
    </xf>
    <xf numFmtId="177" fontId="3" fillId="2" borderId="2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178" fontId="3" fillId="0" borderId="2" xfId="0" applyNumberFormat="1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wrapText="1"/>
    </xf>
    <xf numFmtId="1" fontId="3" fillId="0" borderId="2" xfId="0" applyNumberFormat="1" applyFont="1" applyBorder="1" applyAlignment="1">
      <alignment horizontal="center" wrapText="1"/>
    </xf>
    <xf numFmtId="179" fontId="6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7" fontId="6" fillId="0" borderId="2" xfId="2" applyNumberFormat="1" applyFont="1" applyBorder="1" applyAlignment="1">
      <alignment wrapText="1"/>
    </xf>
    <xf numFmtId="10" fontId="3" fillId="0" borderId="2" xfId="0" applyNumberFormat="1" applyFont="1" applyBorder="1" applyAlignment="1">
      <alignment horizontal="center" wrapText="1"/>
    </xf>
    <xf numFmtId="177" fontId="6" fillId="5" borderId="2" xfId="2" applyNumberFormat="1" applyFont="1" applyFill="1" applyBorder="1" applyAlignment="1">
      <alignment wrapText="1"/>
    </xf>
    <xf numFmtId="177" fontId="6" fillId="3" borderId="2" xfId="2" applyNumberFormat="1" applyFont="1" applyFill="1" applyBorder="1" applyAlignment="1">
      <alignment wrapText="1"/>
    </xf>
    <xf numFmtId="10" fontId="6" fillId="3" borderId="2" xfId="2" applyNumberFormat="1" applyFont="1" applyFill="1" applyBorder="1" applyAlignment="1">
      <alignment wrapText="1"/>
    </xf>
    <xf numFmtId="177" fontId="7" fillId="7" borderId="2" xfId="2" applyNumberFormat="1" applyFont="1" applyFill="1" applyBorder="1" applyAlignment="1">
      <alignment wrapText="1"/>
    </xf>
    <xf numFmtId="177" fontId="3" fillId="3" borderId="2" xfId="0" applyNumberFormat="1" applyFont="1" applyFill="1" applyBorder="1" applyAlignment="1">
      <alignment horizontal="center" wrapText="1"/>
    </xf>
    <xf numFmtId="177" fontId="3" fillId="0" borderId="2" xfId="0" applyNumberFormat="1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1" fillId="0" borderId="2" xfId="0" applyFont="1" applyBorder="1" applyAlignment="1">
      <alignment wrapText="1"/>
    </xf>
    <xf numFmtId="0" fontId="5" fillId="0" borderId="2" xfId="3" applyBorder="1" applyAlignment="1">
      <alignment horizontal="left" vertical="center" wrapText="1"/>
    </xf>
    <xf numFmtId="180" fontId="5" fillId="5" borderId="2" xfId="0" applyNumberFormat="1" applyFont="1" applyFill="1" applyBorder="1" applyAlignment="1">
      <alignment horizontal="center"/>
    </xf>
    <xf numFmtId="176" fontId="0" fillId="0" borderId="2" xfId="0" applyNumberFormat="1" applyBorder="1" applyAlignment="1">
      <alignment wrapText="1"/>
    </xf>
    <xf numFmtId="2" fontId="0" fillId="0" borderId="2" xfId="0" applyNumberFormat="1" applyBorder="1" applyAlignment="1">
      <alignment wrapText="1"/>
    </xf>
    <xf numFmtId="177" fontId="0" fillId="8" borderId="2" xfId="4" applyNumberFormat="1" applyFont="1" applyFill="1" applyBorder="1" applyAlignment="1">
      <alignment wrapText="1"/>
    </xf>
    <xf numFmtId="177" fontId="0" fillId="0" borderId="1" xfId="0" applyNumberFormat="1" applyBorder="1" applyAlignment="1">
      <alignment wrapText="1"/>
    </xf>
    <xf numFmtId="178" fontId="0" fillId="0" borderId="2" xfId="0" applyNumberFormat="1" applyBorder="1" applyAlignment="1">
      <alignment wrapText="1"/>
    </xf>
    <xf numFmtId="1" fontId="1" fillId="0" borderId="2" xfId="0" applyNumberFormat="1" applyFont="1" applyBorder="1" applyAlignment="1">
      <alignment wrapText="1"/>
    </xf>
    <xf numFmtId="179" fontId="0" fillId="8" borderId="2" xfId="0" applyNumberFormat="1" applyFill="1" applyBorder="1" applyAlignment="1">
      <alignment wrapText="1"/>
    </xf>
    <xf numFmtId="1" fontId="0" fillId="8" borderId="2" xfId="0" applyNumberFormat="1" applyFill="1" applyBorder="1" applyAlignment="1">
      <alignment wrapText="1"/>
    </xf>
    <xf numFmtId="177" fontId="0" fillId="8" borderId="2" xfId="0" applyNumberFormat="1" applyFill="1" applyBorder="1" applyAlignment="1">
      <alignment wrapText="1"/>
    </xf>
    <xf numFmtId="10" fontId="0" fillId="0" borderId="2" xfId="0" applyNumberFormat="1" applyBorder="1" applyAlignment="1">
      <alignment wrapText="1"/>
    </xf>
    <xf numFmtId="10" fontId="0" fillId="8" borderId="2" xfId="5" applyNumberFormat="1" applyFont="1" applyFill="1" applyBorder="1" applyAlignment="1">
      <alignment wrapText="1"/>
    </xf>
  </cellXfs>
  <cellStyles count="6">
    <cellStyle name="Currency 2" xfId="4"/>
    <cellStyle name="Normal 2" xfId="1"/>
    <cellStyle name="Normal 2 18 2" xfId="2"/>
    <cellStyle name="Normal_West End Quote Sheet for Fred Meyer20090804-Hellen 2" xfId="3"/>
    <cellStyle name="Percent 2" xf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L%20MPE%20Modern%20Lace%20Comforter%20Mini%20Set%20Commitment%2007%2026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Buy sheet"/>
      <sheetName val="ValueSelect"/>
      <sheetName val="Data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F4"/>
  <sheetViews>
    <sheetView tabSelected="1" workbookViewId="0">
      <selection activeCell="D8" sqref="D8"/>
    </sheetView>
  </sheetViews>
  <sheetFormatPr defaultColWidth="9.140625" defaultRowHeight="15" x14ac:dyDescent="0.25"/>
  <cols>
    <col min="1" max="1" width="10.140625" style="1" customWidth="1"/>
    <col min="2" max="3" width="18" style="2" customWidth="1"/>
    <col min="4" max="4" width="14" style="2" customWidth="1"/>
    <col min="5" max="5" width="13.140625" style="2" customWidth="1"/>
    <col min="6" max="9" width="15.28515625" style="2" customWidth="1"/>
    <col min="10" max="10" width="33.28515625" style="2" customWidth="1"/>
    <col min="11" max="11" width="18.85546875" style="2" customWidth="1"/>
    <col min="12" max="12" width="9.7109375" style="2" customWidth="1"/>
    <col min="13" max="13" width="6.140625" style="2" customWidth="1"/>
    <col min="14" max="14" width="6.85546875" style="2" customWidth="1"/>
    <col min="15" max="16" width="5.5703125" style="2" customWidth="1"/>
    <col min="17" max="17" width="9.7109375" style="3" customWidth="1"/>
    <col min="18" max="18" width="8" style="4" customWidth="1"/>
    <col min="19" max="19" width="12" style="5" customWidth="1"/>
    <col min="20" max="20" width="8.5703125" style="5" customWidth="1"/>
    <col min="21" max="21" width="8.140625" style="5" customWidth="1"/>
    <col min="22" max="22" width="9.42578125" style="2" customWidth="1"/>
    <col min="23" max="23" width="8.140625" style="6" customWidth="1"/>
    <col min="24" max="24" width="8.7109375" style="6" customWidth="1"/>
    <col min="25" max="25" width="7.140625" style="6" customWidth="1"/>
    <col min="26" max="26" width="9" style="4" customWidth="1"/>
    <col min="27" max="27" width="6.28515625" style="7" customWidth="1"/>
    <col min="28" max="28" width="10" style="8" customWidth="1"/>
    <col min="29" max="29" width="9.85546875" style="7" customWidth="1"/>
    <col min="30" max="30" width="7.85546875" style="2" customWidth="1"/>
    <col min="31" max="31" width="8.85546875" style="5" customWidth="1"/>
    <col min="32" max="32" width="7.85546875" style="2" customWidth="1"/>
    <col min="33" max="33" width="8.42578125" style="9" customWidth="1"/>
    <col min="34" max="34" width="9" style="5" customWidth="1"/>
    <col min="35" max="35" width="8.42578125" style="5" customWidth="1"/>
    <col min="36" max="36" width="7.85546875" style="9" customWidth="1"/>
    <col min="37" max="37" width="5.85546875" style="5" customWidth="1"/>
    <col min="38" max="38" width="8.140625" style="9" customWidth="1"/>
    <col min="39" max="39" width="9.28515625" style="5" customWidth="1"/>
    <col min="40" max="40" width="11.5703125" style="9" customWidth="1"/>
    <col min="41" max="41" width="10.85546875" style="5" customWidth="1"/>
    <col min="42" max="42" width="9.5703125" style="2" customWidth="1"/>
    <col min="43" max="43" width="9.5703125" style="9" customWidth="1"/>
    <col min="44" max="44" width="10" style="5" customWidth="1"/>
    <col min="45" max="45" width="9.5703125" style="5" customWidth="1"/>
    <col min="46" max="46" width="11.85546875" style="5" customWidth="1"/>
    <col min="47" max="47" width="7.140625" style="9" customWidth="1"/>
    <col min="48" max="48" width="7.85546875" style="5" customWidth="1"/>
    <col min="49" max="49" width="9.5703125" style="5" customWidth="1"/>
    <col min="50" max="50" width="7.7109375" style="5" customWidth="1"/>
    <col min="51" max="52" width="12.140625" style="9" customWidth="1"/>
    <col min="53" max="53" width="12.140625" style="5" customWidth="1"/>
    <col min="54" max="54" width="12" style="2" customWidth="1"/>
    <col min="55" max="55" width="9.85546875" style="2" bestFit="1" customWidth="1"/>
    <col min="56" max="56" width="9.140625" style="2"/>
    <col min="57" max="58" width="9.140625" style="5"/>
    <col min="59" max="16384" width="9.140625" style="2"/>
  </cols>
  <sheetData>
    <row r="1" spans="1:58" ht="68.099999999999994" customHeight="1" x14ac:dyDescent="0.25">
      <c r="A1" s="12" t="s">
        <v>0</v>
      </c>
      <c r="B1" s="12" t="s">
        <v>1</v>
      </c>
      <c r="C1" s="13" t="s">
        <v>2</v>
      </c>
      <c r="D1" s="14" t="s">
        <v>3</v>
      </c>
      <c r="E1" s="14" t="s">
        <v>4</v>
      </c>
      <c r="F1" s="15" t="s">
        <v>5</v>
      </c>
      <c r="G1" s="13" t="s">
        <v>6</v>
      </c>
      <c r="H1" s="16" t="s">
        <v>7</v>
      </c>
      <c r="I1" s="17" t="s">
        <v>8</v>
      </c>
      <c r="J1" s="16" t="s">
        <v>9</v>
      </c>
      <c r="K1" s="16" t="s">
        <v>10</v>
      </c>
      <c r="L1" s="16" t="s">
        <v>11</v>
      </c>
      <c r="M1" s="13" t="s">
        <v>12</v>
      </c>
      <c r="N1" s="13" t="s">
        <v>13</v>
      </c>
      <c r="O1" s="13" t="s">
        <v>14</v>
      </c>
      <c r="P1" s="17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4" t="s">
        <v>23</v>
      </c>
      <c r="Y1" s="24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12" t="s">
        <v>29</v>
      </c>
      <c r="AE1" s="29" t="s">
        <v>30</v>
      </c>
      <c r="AF1" s="12" t="s">
        <v>31</v>
      </c>
      <c r="AG1" s="30" t="s">
        <v>32</v>
      </c>
      <c r="AH1" s="31" t="s">
        <v>33</v>
      </c>
      <c r="AI1" s="29" t="s">
        <v>34</v>
      </c>
      <c r="AJ1" s="30" t="s">
        <v>35</v>
      </c>
      <c r="AK1" s="29" t="s">
        <v>36</v>
      </c>
      <c r="AL1" s="30" t="s">
        <v>37</v>
      </c>
      <c r="AM1" s="29" t="s">
        <v>38</v>
      </c>
      <c r="AN1" s="30" t="s">
        <v>39</v>
      </c>
      <c r="AO1" s="29" t="s">
        <v>40</v>
      </c>
      <c r="AP1" s="23" t="s">
        <v>41</v>
      </c>
      <c r="AQ1" s="30" t="s">
        <v>42</v>
      </c>
      <c r="AR1" s="29" t="s">
        <v>43</v>
      </c>
      <c r="AS1" s="29" t="s">
        <v>44</v>
      </c>
      <c r="AT1" s="32" t="s">
        <v>45</v>
      </c>
      <c r="AU1" s="33" t="s">
        <v>46</v>
      </c>
      <c r="AV1" s="32" t="s">
        <v>47</v>
      </c>
      <c r="AW1" s="34" t="s">
        <v>48</v>
      </c>
      <c r="AX1" s="35" t="s">
        <v>49</v>
      </c>
      <c r="AY1" s="35" t="s">
        <v>50</v>
      </c>
      <c r="AZ1" s="32" t="s">
        <v>51</v>
      </c>
      <c r="BA1" s="12" t="s">
        <v>52</v>
      </c>
      <c r="BB1" s="36" t="s">
        <v>53</v>
      </c>
      <c r="BC1" s="36" t="s">
        <v>54</v>
      </c>
      <c r="BE1" s="2"/>
      <c r="BF1" s="2"/>
    </row>
    <row r="2" spans="1:58" ht="85.5" customHeight="1" x14ac:dyDescent="0.25">
      <c r="A2" s="37">
        <v>1</v>
      </c>
      <c r="B2" s="38"/>
      <c r="C2" s="39" t="s">
        <v>55</v>
      </c>
      <c r="D2" s="38" t="s">
        <v>56</v>
      </c>
      <c r="E2" s="38"/>
      <c r="F2" s="38" t="s">
        <v>57</v>
      </c>
      <c r="G2" s="38" t="s">
        <v>58</v>
      </c>
      <c r="H2" s="39" t="s">
        <v>59</v>
      </c>
      <c r="I2" s="38" t="s">
        <v>60</v>
      </c>
      <c r="J2" s="40" t="s">
        <v>61</v>
      </c>
      <c r="K2" s="40" t="s">
        <v>62</v>
      </c>
      <c r="L2" s="39" t="s">
        <v>63</v>
      </c>
      <c r="M2" s="38"/>
      <c r="N2" s="41" t="s">
        <v>64</v>
      </c>
      <c r="O2" s="38"/>
      <c r="P2" s="38" t="s">
        <v>65</v>
      </c>
      <c r="Q2" s="42"/>
      <c r="R2" s="43"/>
      <c r="S2" s="44"/>
      <c r="T2" s="45">
        <v>5.8</v>
      </c>
      <c r="U2" s="11"/>
      <c r="V2" s="38" t="s">
        <v>66</v>
      </c>
      <c r="W2" s="46">
        <v>46</v>
      </c>
      <c r="X2" s="46">
        <v>45</v>
      </c>
      <c r="Y2" s="46">
        <v>33</v>
      </c>
      <c r="Z2" s="43">
        <v>5</v>
      </c>
      <c r="AA2" s="47">
        <v>2</v>
      </c>
      <c r="AB2" s="48">
        <f>IF(W2="","",W2*X2*Y2/1000000)</f>
        <v>6.8309999999999996E-2</v>
      </c>
      <c r="AC2" s="49">
        <f>IF(AA2="","",65/AB2*AA2)</f>
        <v>1903.0888596105988</v>
      </c>
      <c r="AD2" s="38">
        <v>2400</v>
      </c>
      <c r="AE2" s="50">
        <f>IF(ISERROR(AD2/AC2),"",AD2/AC2)</f>
        <v>1.2611076923076923</v>
      </c>
      <c r="AF2" s="38" t="s">
        <v>67</v>
      </c>
      <c r="AG2" s="51">
        <v>0.42799999999999999</v>
      </c>
      <c r="AH2" s="50">
        <f>IF(ISERROR(T2*AG2),"",T2*AG2)</f>
        <v>2.4823999999999997</v>
      </c>
      <c r="AI2" s="50">
        <f t="shared" ref="AI2:AI4" si="0">IF(ISERROR(T2+AE2+AH2),"",T2+AE2+AH2)</f>
        <v>9.543507692307692</v>
      </c>
      <c r="AJ2" s="51"/>
      <c r="AK2" s="50">
        <f t="shared" ref="AK2:AK4" si="1">IF(ISERROR(AW2*AJ2),"",AW2*AJ2)</f>
        <v>0</v>
      </c>
      <c r="AL2" s="51">
        <v>0.1</v>
      </c>
      <c r="AM2" s="50">
        <f t="shared" ref="AM2:AM4" si="2">IF(ISERROR(AW2*AL2),"",AW2*AL2)</f>
        <v>1.56</v>
      </c>
      <c r="AN2" s="51"/>
      <c r="AO2" s="50">
        <f t="shared" ref="AO2:AO4" si="3">IF(ISERROR(AW2*AN2),"",AW2*AN2)</f>
        <v>0</v>
      </c>
      <c r="AP2" s="39" t="s">
        <v>68</v>
      </c>
      <c r="AQ2" s="51">
        <v>0.04</v>
      </c>
      <c r="AR2" s="50">
        <f>IF(ISERROR(AW2*AQ3),"",AW2*AQ3)</f>
        <v>0.624</v>
      </c>
      <c r="AS2" s="50">
        <f>IF(ISERROR(AK2+AM2+AO2+AR2),"",AK2+AM2+AO2+AR2)</f>
        <v>2.1840000000000002</v>
      </c>
      <c r="AT2" s="50">
        <f t="shared" ref="AT2:AT4" si="4">IF(ISERROR(AI2+AS2),"",AI2+AS2)</f>
        <v>11.727507692307693</v>
      </c>
      <c r="AU2" s="52">
        <f>IF(ISERROR((AW2-AT2)/AW2),"",(AW2-AT2)/AW2)</f>
        <v>0.24823668639053248</v>
      </c>
      <c r="AV2" s="50">
        <f>IF(AY2="","",AX2*(1-AY2))</f>
        <v>15.600000000000003</v>
      </c>
      <c r="AW2" s="11">
        <v>15.6</v>
      </c>
      <c r="AX2" s="11">
        <v>49.99</v>
      </c>
      <c r="AY2" s="51">
        <f>(AX2-AW2)/AX2</f>
        <v>0.68793758751750345</v>
      </c>
      <c r="AZ2" s="52">
        <f>IF(ISERROR((AX2-AW2)/AX2),"",(AX2-AW2)/AX2)</f>
        <v>0.68793758751750345</v>
      </c>
      <c r="BA2" s="10">
        <v>1250</v>
      </c>
      <c r="BB2" s="50">
        <f>BA2*AT2</f>
        <v>14659.384615384617</v>
      </c>
      <c r="BC2" s="50">
        <f>BA2*AW2</f>
        <v>19500</v>
      </c>
      <c r="BE2" s="2"/>
      <c r="BF2" s="2"/>
    </row>
    <row r="3" spans="1:58" ht="85.5" customHeight="1" x14ac:dyDescent="0.25">
      <c r="A3" s="37">
        <v>2</v>
      </c>
      <c r="B3" s="38"/>
      <c r="C3" s="38"/>
      <c r="D3" s="38" t="s">
        <v>56</v>
      </c>
      <c r="E3" s="38"/>
      <c r="F3" s="38" t="s">
        <v>57</v>
      </c>
      <c r="G3" s="38" t="s">
        <v>58</v>
      </c>
      <c r="H3" s="39" t="s">
        <v>69</v>
      </c>
      <c r="I3" s="38" t="s">
        <v>60</v>
      </c>
      <c r="J3" s="40" t="s">
        <v>70</v>
      </c>
      <c r="K3" s="40" t="s">
        <v>71</v>
      </c>
      <c r="L3" s="39" t="s">
        <v>63</v>
      </c>
      <c r="M3" s="38"/>
      <c r="N3" s="41" t="s">
        <v>72</v>
      </c>
      <c r="O3" s="38"/>
      <c r="P3" s="38" t="s">
        <v>65</v>
      </c>
      <c r="Q3" s="42"/>
      <c r="R3" s="43"/>
      <c r="S3" s="44" t="str">
        <f t="shared" ref="S3:S4" si="5">IF(ISERROR(Q3/R3),"",Q3/R3)</f>
        <v/>
      </c>
      <c r="T3" s="45">
        <v>7.3</v>
      </c>
      <c r="U3" s="11"/>
      <c r="V3" s="38" t="s">
        <v>66</v>
      </c>
      <c r="W3" s="46">
        <v>46</v>
      </c>
      <c r="X3" s="46">
        <v>45</v>
      </c>
      <c r="Y3" s="46">
        <v>38</v>
      </c>
      <c r="Z3" s="43">
        <v>5</v>
      </c>
      <c r="AA3" s="10">
        <v>2</v>
      </c>
      <c r="AB3" s="48">
        <f t="shared" ref="AB3:AB4" si="6">IF(W3="","",W3*X3*Y3/1000000)</f>
        <v>7.8659999999999994E-2</v>
      </c>
      <c r="AC3" s="49">
        <f t="shared" ref="AC3:AC4" si="7">IF(AA3="","",65/AB3*AA3)</f>
        <v>1652.6824307144675</v>
      </c>
      <c r="AD3" s="38">
        <v>2400</v>
      </c>
      <c r="AE3" s="50">
        <f t="shared" ref="AE3:AE4" si="8">IF(ISERROR(AD3/AC3),"",AD3/AC3)</f>
        <v>1.4521846153846152</v>
      </c>
      <c r="AF3" s="38" t="s">
        <v>67</v>
      </c>
      <c r="AG3" s="51">
        <v>0.42799999999999999</v>
      </c>
      <c r="AH3" s="50">
        <f>IF(ISERROR(T3*AG3),"",T3*AG3)</f>
        <v>3.1244000000000001</v>
      </c>
      <c r="AI3" s="50">
        <f t="shared" si="0"/>
        <v>11.876584615384614</v>
      </c>
      <c r="AJ3" s="51"/>
      <c r="AK3" s="50">
        <f t="shared" si="1"/>
        <v>0</v>
      </c>
      <c r="AL3" s="51">
        <v>0.1</v>
      </c>
      <c r="AM3" s="50">
        <f t="shared" si="2"/>
        <v>1.7120000000000002</v>
      </c>
      <c r="AN3" s="51"/>
      <c r="AO3" s="50">
        <f t="shared" si="3"/>
        <v>0</v>
      </c>
      <c r="AP3" s="39" t="s">
        <v>68</v>
      </c>
      <c r="AQ3" s="51">
        <v>0.04</v>
      </c>
      <c r="AR3" s="50">
        <f>IF(ISERROR(AW3*AQ4),"",AW3*AQ4)</f>
        <v>0.68480000000000008</v>
      </c>
      <c r="AS3" s="50">
        <f>IF(ISERROR(AK3+AM3+AO3+AR3),"",AK3+AM3+AO3+AR3)</f>
        <v>2.3968000000000003</v>
      </c>
      <c r="AT3" s="50">
        <f t="shared" si="4"/>
        <v>14.273384615384614</v>
      </c>
      <c r="AU3" s="52">
        <f t="shared" ref="AU3:AU4" si="9">IF(ISERROR((AW3-AT3)/AW3),"",(AW3-AT3)/AW3)</f>
        <v>0.16627426312005761</v>
      </c>
      <c r="AV3" s="50">
        <f t="shared" ref="AV3:AV4" si="10">IF(AY3="","",AX3*(1-AY3))</f>
        <v>17.119999999999997</v>
      </c>
      <c r="AW3" s="11">
        <v>17.12</v>
      </c>
      <c r="AX3" s="11">
        <v>59.99</v>
      </c>
      <c r="AY3" s="51">
        <f t="shared" ref="AY3:AY4" si="11">(AX3-AW3)/AX3</f>
        <v>0.71461910318386401</v>
      </c>
      <c r="AZ3" s="52">
        <f t="shared" ref="AZ3:AZ4" si="12">IF(ISERROR((AX3-AW3)/AX3),"",(AX3-AW3)/AX3)</f>
        <v>0.71461910318386401</v>
      </c>
      <c r="BA3" s="10">
        <v>1950</v>
      </c>
      <c r="BB3" s="50">
        <f t="shared" ref="BB3:BB4" si="13">BA3*AT3</f>
        <v>27833.1</v>
      </c>
      <c r="BC3" s="50">
        <f t="shared" ref="BC3:BC4" si="14">BA3*AW3</f>
        <v>33384</v>
      </c>
      <c r="BE3" s="2"/>
      <c r="BF3" s="2"/>
    </row>
    <row r="4" spans="1:58" ht="85.5" customHeight="1" x14ac:dyDescent="0.25">
      <c r="A4" s="37">
        <v>3</v>
      </c>
      <c r="B4" s="38"/>
      <c r="C4" s="38"/>
      <c r="D4" s="38" t="s">
        <v>56</v>
      </c>
      <c r="E4" s="38"/>
      <c r="F4" s="38" t="s">
        <v>57</v>
      </c>
      <c r="G4" s="38" t="s">
        <v>58</v>
      </c>
      <c r="H4" s="39" t="s">
        <v>69</v>
      </c>
      <c r="I4" s="38" t="s">
        <v>60</v>
      </c>
      <c r="J4" s="40" t="s">
        <v>70</v>
      </c>
      <c r="K4" s="40" t="s">
        <v>73</v>
      </c>
      <c r="L4" s="39" t="s">
        <v>63</v>
      </c>
      <c r="M4" s="38"/>
      <c r="N4" s="41" t="s">
        <v>74</v>
      </c>
      <c r="O4" s="38"/>
      <c r="P4" s="38" t="s">
        <v>65</v>
      </c>
      <c r="Q4" s="42"/>
      <c r="R4" s="43"/>
      <c r="S4" s="44" t="str">
        <f t="shared" si="5"/>
        <v/>
      </c>
      <c r="T4" s="45">
        <v>8.15</v>
      </c>
      <c r="U4" s="11"/>
      <c r="V4" s="38" t="s">
        <v>66</v>
      </c>
      <c r="W4" s="46">
        <v>46</v>
      </c>
      <c r="X4" s="46">
        <v>45</v>
      </c>
      <c r="Y4" s="46">
        <v>42</v>
      </c>
      <c r="Z4" s="43">
        <v>5</v>
      </c>
      <c r="AA4" s="10">
        <v>2</v>
      </c>
      <c r="AB4" s="48">
        <f t="shared" si="6"/>
        <v>8.6940000000000003E-2</v>
      </c>
      <c r="AC4" s="49">
        <f t="shared" si="7"/>
        <v>1495.2841039797561</v>
      </c>
      <c r="AD4" s="38">
        <v>2400</v>
      </c>
      <c r="AE4" s="50">
        <f t="shared" si="8"/>
        <v>1.605046153846154</v>
      </c>
      <c r="AF4" s="38" t="s">
        <v>67</v>
      </c>
      <c r="AG4" s="51">
        <v>0.42799999999999999</v>
      </c>
      <c r="AH4" s="50">
        <f t="shared" ref="AH4" si="15">IF(ISERROR(T4*AG4),"",T4*AG4)</f>
        <v>3.4882</v>
      </c>
      <c r="AI4" s="50">
        <f t="shared" si="0"/>
        <v>13.243246153846155</v>
      </c>
      <c r="AJ4" s="51"/>
      <c r="AK4" s="50">
        <f t="shared" si="1"/>
        <v>0</v>
      </c>
      <c r="AL4" s="51">
        <v>0.1</v>
      </c>
      <c r="AM4" s="50">
        <f t="shared" si="2"/>
        <v>1.8660000000000001</v>
      </c>
      <c r="AN4" s="51"/>
      <c r="AO4" s="50">
        <f t="shared" si="3"/>
        <v>0</v>
      </c>
      <c r="AP4" s="39" t="s">
        <v>68</v>
      </c>
      <c r="AQ4" s="51">
        <v>0.04</v>
      </c>
      <c r="AR4" s="50">
        <f t="shared" ref="AR4" si="16">IF(ISERROR(AW4*AQ4),"",AW4*AQ4)</f>
        <v>0.74640000000000006</v>
      </c>
      <c r="AS4" s="50">
        <f t="shared" ref="AS4" si="17">IF(ISERROR(AK4+AM4+AO4+AR4),"",AK4+AM4+AO4+AR4)</f>
        <v>2.6124000000000001</v>
      </c>
      <c r="AT4" s="50">
        <f t="shared" si="4"/>
        <v>15.855646153846155</v>
      </c>
      <c r="AU4" s="52">
        <f t="shared" si="9"/>
        <v>0.1502869156566905</v>
      </c>
      <c r="AV4" s="50">
        <f t="shared" si="10"/>
        <v>18.66</v>
      </c>
      <c r="AW4" s="11">
        <v>18.66</v>
      </c>
      <c r="AX4" s="11">
        <v>69.989999999999995</v>
      </c>
      <c r="AY4" s="51">
        <f t="shared" si="11"/>
        <v>0.73339048435490783</v>
      </c>
      <c r="AZ4" s="52">
        <f t="shared" si="12"/>
        <v>0.73339048435490783</v>
      </c>
      <c r="BA4" s="10">
        <v>1350</v>
      </c>
      <c r="BB4" s="50">
        <f t="shared" si="13"/>
        <v>21405.122307692309</v>
      </c>
      <c r="BC4" s="50">
        <f t="shared" si="14"/>
        <v>25191</v>
      </c>
      <c r="BE4" s="2"/>
      <c r="BF4" s="2"/>
    </row>
  </sheetData>
  <sheetProtection insertRows="0" deleteRows="0" sort="0"/>
  <protectedRanges>
    <protectedRange sqref="A5:BA244 AR2:AU4 AX2:BA4 A2:M4 O2:AP4" name="Range1"/>
    <protectedRange sqref="AV2:AV4" name="Range1_1"/>
  </protectedRanges>
  <phoneticPr fontId="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F2:F4</xm:sqref>
        </x14:dataValidation>
        <x14:dataValidation type="list" allowBlank="1" showInputMessage="1" showErrorMessage="1">
          <x14:formula1>
            <xm:f>[1]ValueSelect!#REF!</xm:f>
          </x14:formula1>
          <xm:sqref>E2:E4</xm:sqref>
        </x14:dataValidation>
        <x14:dataValidation type="list" allowBlank="1" showInputMessage="1" showErrorMessage="1">
          <x14:formula1>
            <xm:f>[1]Data!#REF!</xm:f>
          </x14:formula1>
          <xm:sqref>P2:P4</xm:sqref>
        </x14:dataValidation>
        <x14:dataValidation type="list" allowBlank="1" showInputMessage="1" showErrorMessage="1">
          <x14:formula1>
            <xm:f>[1]Data!#REF!</xm:f>
          </x14:formula1>
          <xm:sqref>V2:V4</xm:sqref>
        </x14:dataValidation>
        <x14:dataValidation type="list" allowBlank="1" showInputMessage="1" showErrorMessage="1">
          <x14:formula1>
            <xm:f>[1]ValueSelect!#REF!</xm:f>
          </x14:formula1>
          <xm:sqref>D2:D4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2025-07-28T04:49:14Z</dcterms:created>
  <dcterms:modified xsi:type="dcterms:W3CDTF">2025-07-28T04:50:03Z</dcterms:modified>
</cp:coreProperties>
</file>