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A6" i="1" l="1"/>
  <c r="AX6" i="1"/>
  <c r="AW6" i="1"/>
  <c r="AU6" i="1"/>
  <c r="AP6" i="1"/>
  <c r="AM6" i="1"/>
  <c r="AK6" i="1"/>
  <c r="AI6" i="1"/>
  <c r="AG6" i="1"/>
  <c r="AD6" i="1"/>
  <c r="W6" i="1"/>
  <c r="Y6" i="1" s="1"/>
  <c r="AA6" i="1" s="1"/>
  <c r="AE6" i="1" s="1"/>
  <c r="BA5" i="1"/>
  <c r="AW5" i="1"/>
  <c r="AU5" i="1"/>
  <c r="AX5" i="1" s="1"/>
  <c r="AP5" i="1"/>
  <c r="AM5" i="1"/>
  <c r="AI5" i="1"/>
  <c r="AG5" i="1"/>
  <c r="AD5" i="1"/>
  <c r="Y5" i="1"/>
  <c r="AA5" i="1" s="1"/>
  <c r="AE5" i="1" s="1"/>
  <c r="W5" i="1"/>
  <c r="BA4" i="1"/>
  <c r="AW4" i="1"/>
  <c r="AU4" i="1"/>
  <c r="AX4" i="1" s="1"/>
  <c r="AP4" i="1"/>
  <c r="AM4" i="1"/>
  <c r="AI4" i="1"/>
  <c r="AG4" i="1"/>
  <c r="AD4" i="1"/>
  <c r="W4" i="1"/>
  <c r="Y4" i="1" s="1"/>
  <c r="AA4" i="1" s="1"/>
  <c r="AE4" i="1" s="1"/>
  <c r="BA3" i="1"/>
  <c r="AW3" i="1"/>
  <c r="AU3" i="1"/>
  <c r="AX3" i="1" s="1"/>
  <c r="AP3" i="1"/>
  <c r="AM3" i="1"/>
  <c r="AI3" i="1"/>
  <c r="AG3" i="1"/>
  <c r="AD3" i="1"/>
  <c r="Y3" i="1"/>
  <c r="AA3" i="1" s="1"/>
  <c r="AE3" i="1" s="1"/>
  <c r="W3" i="1"/>
  <c r="BA2" i="1"/>
  <c r="AX2" i="1"/>
  <c r="AW2" i="1"/>
  <c r="AU2" i="1"/>
  <c r="AK2" i="1" s="1"/>
  <c r="AP2" i="1"/>
  <c r="AM2" i="1"/>
  <c r="AI2" i="1"/>
  <c r="AG2" i="1"/>
  <c r="AD2" i="1"/>
  <c r="W2" i="1"/>
  <c r="Y2" i="1" s="1"/>
  <c r="AA2" i="1" s="1"/>
  <c r="AE2" i="1" s="1"/>
  <c r="AK4" i="1" l="1"/>
  <c r="AQ4" i="1" s="1"/>
  <c r="AR4" i="1" s="1"/>
  <c r="AQ6" i="1"/>
  <c r="AR6" i="1" s="1"/>
  <c r="AQ2" i="1"/>
  <c r="AR2" i="1"/>
  <c r="AK3" i="1"/>
  <c r="AQ3" i="1" s="1"/>
  <c r="AR3" i="1" s="1"/>
  <c r="AK5" i="1"/>
  <c r="AQ5" i="1" s="1"/>
  <c r="AR5" i="1" s="1"/>
  <c r="AS6" i="1" l="1"/>
  <c r="AZ6" i="1"/>
  <c r="AZ4" i="1"/>
  <c r="AS4" i="1"/>
  <c r="AZ3" i="1"/>
  <c r="AS3" i="1"/>
  <c r="AZ5" i="1"/>
  <c r="AS5" i="1"/>
  <c r="AZ2" i="1"/>
  <c r="AS2" i="1"/>
</calcChain>
</file>

<file path=xl/comments1.xml><?xml version="1.0" encoding="utf-8"?>
<comments xmlns="http://schemas.openxmlformats.org/spreadsheetml/2006/main">
  <authors>
    <author>作者</author>
  </authors>
  <commentList>
    <comment ref="W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K1" authorId="0" shapeId="0">
      <text>
        <r>
          <rPr>
            <sz val="11"/>
            <rFont val="Calibri"/>
            <family val="2"/>
          </rPr>
          <t>IF(([JLA Price with Dropship Charge]-[JLA Standard Price])&lt;1.5 or 2.5,1.5 or 2.5-([JLA Price with Dropship Charge]-[JLA Standard Price]),0)</t>
        </r>
      </text>
    </comment>
    <comment ref="AM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Price]*[Load 1 %]</t>
        </r>
      </text>
    </comment>
    <comment ref="AQ1" authorId="0" shapeId="0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R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S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W1" authorId="0" shapeId="0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Standard Price]*1.07)/[Suggested Reatil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<sst xmlns="http://schemas.openxmlformats.org/spreadsheetml/2006/main" count="108" uniqueCount="73">
  <si>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</si>
  <si>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</si>
  <si>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</si>
  <si>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</si>
  <si>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</si>
  <si>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</si>
  <si>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</si>
  <si>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</si>
  <si>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</si>
  <si>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</si>
  <si>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</si>
  <si>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</si>
  <si>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</si>
  <si>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</si>
  <si>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</si>
  <si>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</si>
  <si>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</si>
  <si>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</si>
  <si>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</si>
  <si>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</si>
  <si>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</si>
  <si>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</si>
  <si>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</si>
  <si>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</si>
  <si>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</si>
  <si>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</si>
  <si>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</si>
  <si>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</si>
  <si>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</si>
  <si>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</si>
  <si>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</si>
  <si>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</si>
  <si>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</si>
  <si>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</si>
  <si>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</si>
  <si>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Minimum Dropship Charge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</si>
  <si>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</si>
  <si>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</si>
  <si>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</si>
  <si>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</si>
  <si>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</si>
  <si>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</si>
  <si>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</si>
  <si>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</si>
  <si>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</si>
  <si>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</si>
  <si>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</si>
  <si>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</si>
  <si>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</si>
  <si>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Final Markup %</t>
  </si>
  <si>
    <t>Total Quantity</t>
  </si>
  <si>
    <t>Total Cost</t>
  </si>
  <si>
    <t>Total Sales</t>
  </si>
  <si>
    <t>Madison Park</t>
  </si>
  <si>
    <t>FASHION TOWEL(75)</t>
  </si>
  <si>
    <t xml:space="preserve">Hayden </t>
  </si>
  <si>
    <t>Hayden Heathered Fashion Towel Set</t>
    <phoneticPr fontId="8" type="noConversion"/>
  </si>
  <si>
    <t>Hayden Heathered</t>
    <phoneticPr fontId="8" type="noConversion"/>
  </si>
  <si>
    <t>100% COMBED COTTON 2 ply pile YARN DYED DOBBY SLUB TERRY
550gsm</t>
    <phoneticPr fontId="8" type="noConversion"/>
  </si>
  <si>
    <t>6 pieces set-27x54"(2)
16x28"(2)
13x13"(2)</t>
  </si>
  <si>
    <t>Charcoal</t>
    <phoneticPr fontId="8" type="noConversion"/>
  </si>
  <si>
    <t>Set</t>
    <phoneticPr fontId="11" type="noConversion"/>
  </si>
  <si>
    <t>Normal</t>
  </si>
  <si>
    <t>6302.60.0020</t>
  </si>
  <si>
    <t>Hayden Heathered Fashion Towel Set</t>
    <phoneticPr fontId="8" type="noConversion"/>
  </si>
  <si>
    <t>Hayden Heathered</t>
    <phoneticPr fontId="8" type="noConversion"/>
  </si>
  <si>
    <t>100% COMBED COTTON 2 ply pile YARN DYED DOBBY SLUB TERRY
550gsm</t>
    <phoneticPr fontId="8" type="noConversion"/>
  </si>
  <si>
    <t>Sage Green</t>
    <phoneticPr fontId="8" type="noConversion"/>
  </si>
  <si>
    <t>Set</t>
    <phoneticPr fontId="11" type="noConversion"/>
  </si>
  <si>
    <t>Blue</t>
    <phoneticPr fontId="8" type="noConversion"/>
  </si>
  <si>
    <t>Beige</t>
    <phoneticPr fontId="8" type="noConversion"/>
  </si>
  <si>
    <t>6 pieces set-27x54"(2)
16x28"(2)
13x13"(2)</t>
    <phoneticPr fontId="8" type="noConversion"/>
  </si>
  <si>
    <t>Grey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</si>
</sst>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$&quot;#,##0.00"/>
    <numFmt numFmtId="177" formatCode="[$$-409]#,##0.00;\-[$$-409]#,##0.00"/>
    <numFmt numFmtId="178" formatCode="[$-409]dd/mmm/yy;@"/>
    <numFmt numFmtId="179" formatCode="0.0%"/>
  </numFmts>
  <fonts count="14" x14ac:knownFonts="1">
    <font>
      <sz val="11"/>
      <color theme="1"/>
      <name val="宋体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  <scheme val="minor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sz val="8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5" fillId="0" borderId="0"/>
    <xf numFmtId="0" fontId="9" fillId="0" borderId="0"/>
    <xf numFmtId="0" fontId="5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1" applyFont="1" applyBorder="1" applyAlignment="1">
      <alignment horizontal="center" wrapText="1"/>
    </xf>
    <xf numFmtId="0" fontId="2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2" fillId="3" borderId="1" xfId="1" applyFont="1" applyFill="1" applyBorder="1" applyAlignment="1">
      <alignment horizontal="center" wrapText="1"/>
    </xf>
    <xf numFmtId="0" fontId="2" fillId="3" borderId="1" xfId="2" applyFont="1" applyFill="1" applyBorder="1" applyAlignment="1">
      <alignment horizontal="center" wrapText="1"/>
    </xf>
    <xf numFmtId="176" fontId="2" fillId="4" borderId="2" xfId="1" applyNumberFormat="1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wrapText="1"/>
    </xf>
    <xf numFmtId="2" fontId="6" fillId="0" borderId="1" xfId="3" applyNumberFormat="1" applyFont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6" fontId="6" fillId="0" borderId="1" xfId="3" applyNumberFormat="1" applyFont="1" applyBorder="1" applyAlignment="1">
      <alignment wrapText="1"/>
    </xf>
    <xf numFmtId="10" fontId="2" fillId="0" borderId="1" xfId="1" applyNumberFormat="1" applyFont="1" applyBorder="1" applyAlignment="1">
      <alignment horizontal="center" wrapText="1"/>
    </xf>
    <xf numFmtId="176" fontId="6" fillId="3" borderId="1" xfId="3" applyNumberFormat="1" applyFont="1" applyFill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76" fontId="6" fillId="5" borderId="1" xfId="3" applyNumberFormat="1" applyFont="1" applyFill="1" applyBorder="1" applyAlignment="1">
      <alignment wrapText="1"/>
    </xf>
    <xf numFmtId="10" fontId="6" fillId="5" borderId="1" xfId="3" applyNumberFormat="1" applyFont="1" applyFill="1" applyBorder="1" applyAlignment="1">
      <alignment wrapText="1"/>
    </xf>
    <xf numFmtId="176" fontId="7" fillId="6" borderId="1" xfId="3" applyNumberFormat="1" applyFont="1" applyFill="1" applyBorder="1" applyAlignment="1">
      <alignment wrapText="1"/>
    </xf>
    <xf numFmtId="176" fontId="2" fillId="5" borderId="1" xfId="1" applyNumberFormat="1" applyFont="1" applyFill="1" applyBorder="1" applyAlignment="1">
      <alignment horizontal="center" wrapText="1"/>
    </xf>
    <xf numFmtId="0" fontId="1" fillId="0" borderId="0" xfId="1" applyAlignment="1">
      <alignment wrapText="1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/>
    </xf>
    <xf numFmtId="177" fontId="1" fillId="0" borderId="1" xfId="1" applyNumberFormat="1" applyBorder="1" applyAlignment="1">
      <alignment vertical="center"/>
    </xf>
    <xf numFmtId="176" fontId="1" fillId="0" borderId="2" xfId="1" applyNumberFormat="1" applyBorder="1" applyAlignment="1">
      <alignment vertical="center"/>
    </xf>
    <xf numFmtId="1" fontId="1" fillId="0" borderId="1" xfId="1" applyNumberFormat="1" applyBorder="1" applyAlignment="1">
      <alignment vertical="center"/>
    </xf>
    <xf numFmtId="2" fontId="1" fillId="7" borderId="1" xfId="1" applyNumberFormat="1" applyFill="1" applyBorder="1" applyAlignment="1">
      <alignment vertical="center"/>
    </xf>
    <xf numFmtId="2" fontId="1" fillId="0" borderId="1" xfId="1" applyNumberFormat="1" applyBorder="1" applyAlignment="1">
      <alignment vertical="center"/>
    </xf>
    <xf numFmtId="1" fontId="1" fillId="7" borderId="1" xfId="1" applyNumberFormat="1" applyFill="1" applyBorder="1" applyAlignment="1">
      <alignment vertical="center"/>
    </xf>
    <xf numFmtId="3" fontId="1" fillId="0" borderId="1" xfId="1" applyNumberFormat="1" applyBorder="1" applyAlignment="1">
      <alignment vertical="center"/>
    </xf>
    <xf numFmtId="176" fontId="1" fillId="7" borderId="1" xfId="1" applyNumberFormat="1" applyFill="1" applyBorder="1" applyAlignment="1">
      <alignment vertical="center"/>
    </xf>
    <xf numFmtId="0" fontId="12" fillId="0" borderId="1" xfId="5" applyFont="1" applyBorder="1" applyAlignment="1">
      <alignment horizontal="center" vertical="center"/>
    </xf>
    <xf numFmtId="179" fontId="1" fillId="0" borderId="1" xfId="1" applyNumberFormat="1" applyBorder="1" applyAlignment="1">
      <alignment vertical="center"/>
    </xf>
    <xf numFmtId="10" fontId="1" fillId="0" borderId="1" xfId="1" applyNumberFormat="1" applyBorder="1" applyAlignment="1">
      <alignment vertical="center"/>
    </xf>
    <xf numFmtId="176" fontId="1" fillId="0" borderId="1" xfId="1" applyNumberFormat="1" applyBorder="1" applyAlignment="1">
      <alignment vertical="center"/>
    </xf>
    <xf numFmtId="176" fontId="13" fillId="0" borderId="1" xfId="1" applyNumberFormat="1" applyFont="1" applyBorder="1" applyAlignment="1">
      <alignment vertical="center"/>
    </xf>
    <xf numFmtId="10" fontId="0" fillId="7" borderId="1" xfId="6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178" fontId="1" fillId="0" borderId="1" xfId="1" applyNumberFormat="1" applyBorder="1" applyAlignment="1">
      <alignment vertical="center"/>
    </xf>
    <xf numFmtId="0" fontId="10" fillId="0" borderId="1" xfId="4" applyFont="1" applyBorder="1" applyAlignment="1">
      <alignment horizontal="left" vertical="center"/>
    </xf>
    <xf numFmtId="0" fontId="1" fillId="3" borderId="1" xfId="1" applyFill="1" applyBorder="1" applyAlignment="1"/>
    <xf numFmtId="176" fontId="1" fillId="7" borderId="1" xfId="2" applyNumberFormat="1" applyFill="1" applyBorder="1" applyAlignment="1">
      <alignment vertical="center"/>
    </xf>
    <xf numFmtId="0" fontId="1" fillId="0" borderId="1" xfId="1" applyBorder="1" applyAlignment="1">
      <alignment horizontal="center"/>
    </xf>
    <xf numFmtId="0" fontId="1" fillId="0" borderId="1" xfId="1" applyBorder="1" applyAlignment="1"/>
    <xf numFmtId="0" fontId="1" fillId="0" borderId="0" xfId="1" applyAlignment="1"/>
    <xf numFmtId="0" fontId="0" fillId="0" borderId="0" xfId="0" applyAlignment="1"/>
  </cellXfs>
  <cellStyles count="7">
    <cellStyle name="Normal 2 18 2" xfId="3"/>
    <cellStyle name="Normal 2 31" xfId="2"/>
    <cellStyle name="Normal_Fall 12 BBB Woolrich Quote Sheet - Heather" xfId="4"/>
    <cellStyle name="Percent 2 4" xfId="6"/>
    <cellStyle name="Style 1 2" xfId="5"/>
    <cellStyle name="常规" xfId="0" builtinId="0"/>
    <cellStyle name="常规 8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7"/>
  <sheetViews>
    <sheetView tabSelected="1" topLeftCell="AB1" workbookViewId="0">
      <selection activeCell="AB2" sqref="A2:XFD7"/>
    </sheetView>
  </sheetViews>
  <sheetFormatPr defaultRowHeight="13.5" x14ac:dyDescent="0.15"/>
  <sheetData>
    <row r="1" spans="1:53" s="22" customFormat="1" ht="60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2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2" t="s">
        <v>12</v>
      </c>
      <c r="N1" s="2" t="s">
        <v>13</v>
      </c>
      <c r="O1" s="6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10" t="s">
        <v>21</v>
      </c>
      <c r="W1" s="11" t="s">
        <v>22</v>
      </c>
      <c r="X1" s="12" t="s">
        <v>23</v>
      </c>
      <c r="Y1" s="13" t="s">
        <v>24</v>
      </c>
      <c r="Z1" s="1" t="s">
        <v>25</v>
      </c>
      <c r="AA1" s="14" t="s">
        <v>26</v>
      </c>
      <c r="AB1" s="1" t="s">
        <v>27</v>
      </c>
      <c r="AC1" s="15" t="s">
        <v>28</v>
      </c>
      <c r="AD1" s="16" t="s">
        <v>29</v>
      </c>
      <c r="AE1" s="14" t="s">
        <v>30</v>
      </c>
      <c r="AF1" s="15" t="s">
        <v>31</v>
      </c>
      <c r="AG1" s="14" t="s">
        <v>32</v>
      </c>
      <c r="AH1" s="15" t="s">
        <v>33</v>
      </c>
      <c r="AI1" s="14" t="s">
        <v>34</v>
      </c>
      <c r="AJ1" s="17" t="s">
        <v>35</v>
      </c>
      <c r="AK1" s="14" t="s">
        <v>36</v>
      </c>
      <c r="AL1" s="15" t="s">
        <v>37</v>
      </c>
      <c r="AM1" s="14" t="s">
        <v>38</v>
      </c>
      <c r="AN1" s="17" t="s">
        <v>39</v>
      </c>
      <c r="AO1" s="15" t="s">
        <v>40</v>
      </c>
      <c r="AP1" s="14" t="s">
        <v>41</v>
      </c>
      <c r="AQ1" s="14" t="s">
        <v>42</v>
      </c>
      <c r="AR1" s="18" t="s">
        <v>43</v>
      </c>
      <c r="AS1" s="19" t="s">
        <v>44</v>
      </c>
      <c r="AT1" s="20" t="s">
        <v>45</v>
      </c>
      <c r="AU1" s="19" t="s">
        <v>46</v>
      </c>
      <c r="AV1" s="21" t="s">
        <v>47</v>
      </c>
      <c r="AW1" s="19" t="s">
        <v>48</v>
      </c>
      <c r="AX1" s="19" t="s">
        <v>49</v>
      </c>
      <c r="AY1" s="1" t="s">
        <v>50</v>
      </c>
      <c r="AZ1" s="14" t="s">
        <v>51</v>
      </c>
      <c r="BA1" s="14" t="s">
        <v>52</v>
      </c>
    </row>
    <row r="2" spans="1:53" s="39" customFormat="1" ht="15.75" x14ac:dyDescent="0.25">
      <c r="A2" s="23">
        <v>1</v>
      </c>
      <c r="B2" s="24"/>
      <c r="C2" s="24"/>
      <c r="D2" s="24" t="s">
        <v>53</v>
      </c>
      <c r="E2" s="24"/>
      <c r="F2" s="24" t="s">
        <v>54</v>
      </c>
      <c r="G2" s="25" t="s">
        <v>55</v>
      </c>
      <c r="H2" s="25" t="s">
        <v>56</v>
      </c>
      <c r="I2" s="25" t="s">
        <v>57</v>
      </c>
      <c r="J2" s="24" t="s">
        <v>58</v>
      </c>
      <c r="K2" s="40" t="s">
        <v>59</v>
      </c>
      <c r="L2" s="41" t="s">
        <v>60</v>
      </c>
      <c r="M2" s="42"/>
      <c r="N2" s="42"/>
      <c r="O2" s="24" t="s">
        <v>61</v>
      </c>
      <c r="P2" s="26">
        <v>10.95</v>
      </c>
      <c r="Q2" s="24" t="s">
        <v>62</v>
      </c>
      <c r="R2" s="24">
        <v>35</v>
      </c>
      <c r="S2" s="24">
        <v>53</v>
      </c>
      <c r="T2" s="24">
        <v>30</v>
      </c>
      <c r="U2" s="27"/>
      <c r="V2" s="27">
        <v>4</v>
      </c>
      <c r="W2" s="28">
        <f t="shared" ref="W2:W6" si="0">IF(R2="","",R2*S2*T2/1000000)</f>
        <v>5.5649999999999998E-2</v>
      </c>
      <c r="X2" s="29">
        <v>56</v>
      </c>
      <c r="Y2" s="30">
        <f t="shared" ref="Y2:Y6" si="1">IF(V2="","",X2/W2*V2)</f>
        <v>4025.1572327044028</v>
      </c>
      <c r="Z2" s="31">
        <v>3200</v>
      </c>
      <c r="AA2" s="32">
        <f t="shared" ref="AA2:AA6" si="2">IF(ISERROR(Z2/Y2),"",Z2/Y2)</f>
        <v>0.79499999999999993</v>
      </c>
      <c r="AB2" s="33" t="s">
        <v>63</v>
      </c>
      <c r="AC2" s="34">
        <v>0.191</v>
      </c>
      <c r="AD2" s="32">
        <f>IF(ISERROR(P2*AC2),"",P2*AC2)</f>
        <v>2.09145</v>
      </c>
      <c r="AE2" s="32">
        <f t="shared" ref="AE2:AE6" si="3">IF(ISERROR(P2+AA2+AD2),"",P2+AA2+AD2)</f>
        <v>13.836449999999999</v>
      </c>
      <c r="AF2" s="35">
        <v>0.05</v>
      </c>
      <c r="AG2" s="32">
        <f>IF(ISERROR(AT2*AF2),"",AT2*AF2)</f>
        <v>1.4045000000000001</v>
      </c>
      <c r="AH2" s="35">
        <v>0.1</v>
      </c>
      <c r="AI2" s="32">
        <f>IF(ISERROR(AT2*AH2),"",AT2*AH2)</f>
        <v>2.8090000000000002</v>
      </c>
      <c r="AJ2" s="36">
        <v>2.5</v>
      </c>
      <c r="AK2" s="43">
        <f>IF((AU2-AT2)&lt;AJ2,AJ2-(AU2-AT2),0)</f>
        <v>1.0954999999999977</v>
      </c>
      <c r="AL2" s="35">
        <v>0.1</v>
      </c>
      <c r="AM2" s="32">
        <f>IF(ISERROR(AT2*AL2),"",AT2*AL2)</f>
        <v>2.8090000000000002</v>
      </c>
      <c r="AN2" s="37"/>
      <c r="AO2" s="35">
        <v>0.1</v>
      </c>
      <c r="AP2" s="32">
        <f>IF(ISERROR(AT2*AO2),"",AT2*AO2)</f>
        <v>2.8090000000000002</v>
      </c>
      <c r="AQ2" s="32">
        <f>IF(ISERROR(AG2+AI2+AK2+AM2+AP2),"",AG2+AI2+AK2+AM2+AP2)</f>
        <v>10.927</v>
      </c>
      <c r="AR2" s="32">
        <f>IF(ISERROR(AE2+AQ2),"",AE2+AQ2)</f>
        <v>24.763449999999999</v>
      </c>
      <c r="AS2" s="38">
        <f>IF(ISERROR((AT2-AR2)/AT2),"",(AT2-AR2)/AT2)</f>
        <v>0.11842470630117483</v>
      </c>
      <c r="AT2" s="36">
        <v>28.09</v>
      </c>
      <c r="AU2" s="32">
        <f>IF(ISERROR(AT2*1.05),"",AT2*1.05)</f>
        <v>29.494500000000002</v>
      </c>
      <c r="AV2" s="36">
        <v>62.99</v>
      </c>
      <c r="AW2" s="38">
        <f>IF(ISERROR((AV2-AT2)/AV2),"",(AV2-AT2)/AV2)</f>
        <v>0.55405619939672968</v>
      </c>
      <c r="AX2" s="38">
        <f>IF(ISERROR((AV2-AU2*1.07)/AV2),"",(AV2-AU2*1.07)/AV2)</f>
        <v>0.49898214002222568</v>
      </c>
      <c r="AY2" s="27"/>
      <c r="AZ2" s="32">
        <f>IF(ISERROR(AR2*AY2),"",AR2*AY2)</f>
        <v>0</v>
      </c>
      <c r="BA2" s="32">
        <f>IF(ISERROR(AT2*AY2),"",AT2*AY2)</f>
        <v>0</v>
      </c>
    </row>
    <row r="3" spans="1:53" s="39" customFormat="1" ht="15.75" x14ac:dyDescent="0.25">
      <c r="A3" s="23">
        <v>2</v>
      </c>
      <c r="B3" s="24"/>
      <c r="C3" s="24"/>
      <c r="D3" s="24" t="s">
        <v>53</v>
      </c>
      <c r="E3" s="24"/>
      <c r="F3" s="24" t="s">
        <v>54</v>
      </c>
      <c r="G3" s="25" t="s">
        <v>55</v>
      </c>
      <c r="H3" s="25" t="s">
        <v>64</v>
      </c>
      <c r="I3" s="25" t="s">
        <v>65</v>
      </c>
      <c r="J3" s="24" t="s">
        <v>66</v>
      </c>
      <c r="K3" s="40" t="s">
        <v>59</v>
      </c>
      <c r="L3" s="41" t="s">
        <v>67</v>
      </c>
      <c r="M3" s="42"/>
      <c r="N3" s="42"/>
      <c r="O3" s="24" t="s">
        <v>68</v>
      </c>
      <c r="P3" s="26">
        <v>10.95</v>
      </c>
      <c r="Q3" s="24" t="s">
        <v>62</v>
      </c>
      <c r="R3" s="24">
        <v>35</v>
      </c>
      <c r="S3" s="24">
        <v>53</v>
      </c>
      <c r="T3" s="24">
        <v>30</v>
      </c>
      <c r="U3" s="29"/>
      <c r="V3" s="27">
        <v>4</v>
      </c>
      <c r="W3" s="28">
        <f t="shared" si="0"/>
        <v>5.5649999999999998E-2</v>
      </c>
      <c r="X3" s="29">
        <v>56</v>
      </c>
      <c r="Y3" s="30">
        <f t="shared" si="1"/>
        <v>4025.1572327044028</v>
      </c>
      <c r="Z3" s="31">
        <v>3200</v>
      </c>
      <c r="AA3" s="32">
        <f t="shared" si="2"/>
        <v>0.79499999999999993</v>
      </c>
      <c r="AB3" s="33" t="s">
        <v>63</v>
      </c>
      <c r="AC3" s="34">
        <v>0.191</v>
      </c>
      <c r="AD3" s="32">
        <f>IF(ISERROR(P3*AC3),"",P3*AC3)</f>
        <v>2.09145</v>
      </c>
      <c r="AE3" s="32">
        <f t="shared" si="3"/>
        <v>13.836449999999999</v>
      </c>
      <c r="AF3" s="35">
        <v>0.05</v>
      </c>
      <c r="AG3" s="32">
        <f>IF(ISERROR(AT3*AF3),"",AT3*AF3)</f>
        <v>1.4045000000000001</v>
      </c>
      <c r="AH3" s="35">
        <v>0.1</v>
      </c>
      <c r="AI3" s="32">
        <f>IF(ISERROR(AT3*AH3),"",AT3*AH3)</f>
        <v>2.8090000000000002</v>
      </c>
      <c r="AJ3" s="36">
        <v>2.5</v>
      </c>
      <c r="AK3" s="43">
        <f>IF((AU3-AT3)&lt;AJ3,AJ3-(AU3-AT3),0)</f>
        <v>1.0954999999999977</v>
      </c>
      <c r="AL3" s="35">
        <v>0.1</v>
      </c>
      <c r="AM3" s="32">
        <f>IF(ISERROR(AT3*AL3),"",AT3*AL3)</f>
        <v>2.8090000000000002</v>
      </c>
      <c r="AN3" s="37"/>
      <c r="AO3" s="35">
        <v>0.1</v>
      </c>
      <c r="AP3" s="32">
        <f>IF(ISERROR(AT3*AO3),"",AT3*AO3)</f>
        <v>2.8090000000000002</v>
      </c>
      <c r="AQ3" s="32">
        <f>IF(ISERROR(AG3+AI3+AK3+AM3+AP3),"",AG3+AI3+AK3+AM3+AP3)</f>
        <v>10.927</v>
      </c>
      <c r="AR3" s="32">
        <f>IF(ISERROR(AE3+AQ3),"",AE3+AQ3)</f>
        <v>24.763449999999999</v>
      </c>
      <c r="AS3" s="38">
        <f>IF(ISERROR((AT3-AR3)/AT3),"",(AT3-AR3)/AT3)</f>
        <v>0.11842470630117483</v>
      </c>
      <c r="AT3" s="36">
        <v>28.09</v>
      </c>
      <c r="AU3" s="32">
        <f>IF(ISERROR(AT3*1.05),"",AT3*1.05)</f>
        <v>29.494500000000002</v>
      </c>
      <c r="AV3" s="36">
        <v>62.99</v>
      </c>
      <c r="AW3" s="38">
        <f>IF(ISERROR((AV3-AT3)/AV3),"",(AV3-AT3)/AV3)</f>
        <v>0.55405619939672968</v>
      </c>
      <c r="AX3" s="38">
        <f>IF(ISERROR((AV3-AU3*1.07)/AV3),"",(AV3-AU3*1.07)/AV3)</f>
        <v>0.49898214002222568</v>
      </c>
      <c r="AY3" s="27"/>
      <c r="AZ3" s="32">
        <f>IF(ISERROR(AR3*AY3),"",AR3*AY3)</f>
        <v>0</v>
      </c>
      <c r="BA3" s="32">
        <f>IF(ISERROR(AT3*AY3),"",AT3*AY3)</f>
        <v>0</v>
      </c>
    </row>
    <row r="4" spans="1:53" s="39" customFormat="1" ht="15.75" x14ac:dyDescent="0.25">
      <c r="A4" s="23">
        <v>3</v>
      </c>
      <c r="B4" s="24"/>
      <c r="C4" s="24"/>
      <c r="D4" s="24" t="s">
        <v>53</v>
      </c>
      <c r="E4" s="24"/>
      <c r="F4" s="24" t="s">
        <v>54</v>
      </c>
      <c r="G4" s="25" t="s">
        <v>55</v>
      </c>
      <c r="H4" s="25" t="s">
        <v>64</v>
      </c>
      <c r="I4" s="25" t="s">
        <v>65</v>
      </c>
      <c r="J4" s="24" t="s">
        <v>66</v>
      </c>
      <c r="K4" s="40" t="s">
        <v>59</v>
      </c>
      <c r="L4" s="41" t="s">
        <v>69</v>
      </c>
      <c r="M4" s="42"/>
      <c r="N4" s="42"/>
      <c r="O4" s="24" t="s">
        <v>68</v>
      </c>
      <c r="P4" s="26">
        <v>10.95</v>
      </c>
      <c r="Q4" s="24" t="s">
        <v>62</v>
      </c>
      <c r="R4" s="24">
        <v>35</v>
      </c>
      <c r="S4" s="24">
        <v>53</v>
      </c>
      <c r="T4" s="24">
        <v>30</v>
      </c>
      <c r="U4" s="29"/>
      <c r="V4" s="27">
        <v>4</v>
      </c>
      <c r="W4" s="28">
        <f t="shared" si="0"/>
        <v>5.5649999999999998E-2</v>
      </c>
      <c r="X4" s="29">
        <v>56</v>
      </c>
      <c r="Y4" s="30">
        <f t="shared" si="1"/>
        <v>4025.1572327044028</v>
      </c>
      <c r="Z4" s="31">
        <v>3200</v>
      </c>
      <c r="AA4" s="32">
        <f t="shared" si="2"/>
        <v>0.79499999999999993</v>
      </c>
      <c r="AB4" s="33" t="s">
        <v>63</v>
      </c>
      <c r="AC4" s="34">
        <v>0.191</v>
      </c>
      <c r="AD4" s="32">
        <f>IF(ISERROR(P4*AC4),"",P4*AC4)</f>
        <v>2.09145</v>
      </c>
      <c r="AE4" s="32">
        <f t="shared" si="3"/>
        <v>13.836449999999999</v>
      </c>
      <c r="AF4" s="35">
        <v>0.05</v>
      </c>
      <c r="AG4" s="32">
        <f>IF(ISERROR(AT4*AF4),"",AT4*AF4)</f>
        <v>1.4045000000000001</v>
      </c>
      <c r="AH4" s="35">
        <v>0.1</v>
      </c>
      <c r="AI4" s="32">
        <f>IF(ISERROR(AT4*AH4),"",AT4*AH4)</f>
        <v>2.8090000000000002</v>
      </c>
      <c r="AJ4" s="36">
        <v>2.5</v>
      </c>
      <c r="AK4" s="43">
        <f>IF((AU4-AT4)&lt;AJ4,AJ4-(AU4-AT4),0)</f>
        <v>1.0954999999999977</v>
      </c>
      <c r="AL4" s="35">
        <v>0.1</v>
      </c>
      <c r="AM4" s="32">
        <f>IF(ISERROR(AT4*AL4),"",AT4*AL4)</f>
        <v>2.8090000000000002</v>
      </c>
      <c r="AN4" s="37"/>
      <c r="AO4" s="35">
        <v>0.1</v>
      </c>
      <c r="AP4" s="32">
        <f>IF(ISERROR(AT4*AO4),"",AT4*AO4)</f>
        <v>2.8090000000000002</v>
      </c>
      <c r="AQ4" s="32">
        <f>IF(ISERROR(AG4+AI4+AK4+AM4+AP4),"",AG4+AI4+AK4+AM4+AP4)</f>
        <v>10.927</v>
      </c>
      <c r="AR4" s="32">
        <f>IF(ISERROR(AE4+AQ4),"",AE4+AQ4)</f>
        <v>24.763449999999999</v>
      </c>
      <c r="AS4" s="38">
        <f>IF(ISERROR((AT4-AR4)/AT4),"",(AT4-AR4)/AT4)</f>
        <v>0.11842470630117483</v>
      </c>
      <c r="AT4" s="36">
        <v>28.09</v>
      </c>
      <c r="AU4" s="32">
        <f>IF(ISERROR(AT4*1.05),"",AT4*1.05)</f>
        <v>29.494500000000002</v>
      </c>
      <c r="AV4" s="36">
        <v>62.99</v>
      </c>
      <c r="AW4" s="38">
        <f>IF(ISERROR((AV4-AT4)/AV4),"",(AV4-AT4)/AV4)</f>
        <v>0.55405619939672968</v>
      </c>
      <c r="AX4" s="38">
        <f>IF(ISERROR((AV4-AU4*1.07)/AV4),"",(AV4-AU4*1.07)/AV4)</f>
        <v>0.49898214002222568</v>
      </c>
      <c r="AY4" s="27"/>
      <c r="AZ4" s="32">
        <f>IF(ISERROR(AR4*AY4),"",AR4*AY4)</f>
        <v>0</v>
      </c>
      <c r="BA4" s="32">
        <f>IF(ISERROR(AT4*AY4),"",AT4*AY4)</f>
        <v>0</v>
      </c>
    </row>
    <row r="5" spans="1:53" s="39" customFormat="1" ht="15.75" x14ac:dyDescent="0.25">
      <c r="A5" s="23">
        <v>4</v>
      </c>
      <c r="B5" s="24"/>
      <c r="C5" s="24"/>
      <c r="D5" s="24" t="s">
        <v>53</v>
      </c>
      <c r="E5" s="24"/>
      <c r="F5" s="24" t="s">
        <v>54</v>
      </c>
      <c r="G5" s="25" t="s">
        <v>55</v>
      </c>
      <c r="H5" s="25" t="s">
        <v>64</v>
      </c>
      <c r="I5" s="25" t="s">
        <v>65</v>
      </c>
      <c r="J5" s="24" t="s">
        <v>66</v>
      </c>
      <c r="K5" s="40" t="s">
        <v>59</v>
      </c>
      <c r="L5" s="41" t="s">
        <v>70</v>
      </c>
      <c r="M5" s="42"/>
      <c r="N5" s="42"/>
      <c r="O5" s="24" t="s">
        <v>68</v>
      </c>
      <c r="P5" s="26">
        <v>10.95</v>
      </c>
      <c r="Q5" s="24" t="s">
        <v>62</v>
      </c>
      <c r="R5" s="24">
        <v>35</v>
      </c>
      <c r="S5" s="24">
        <v>53</v>
      </c>
      <c r="T5" s="24">
        <v>30</v>
      </c>
      <c r="U5" s="29"/>
      <c r="V5" s="27">
        <v>4</v>
      </c>
      <c r="W5" s="28">
        <f t="shared" si="0"/>
        <v>5.5649999999999998E-2</v>
      </c>
      <c r="X5" s="29">
        <v>56</v>
      </c>
      <c r="Y5" s="30">
        <f t="shared" si="1"/>
        <v>4025.1572327044028</v>
      </c>
      <c r="Z5" s="31">
        <v>3200</v>
      </c>
      <c r="AA5" s="32">
        <f t="shared" si="2"/>
        <v>0.79499999999999993</v>
      </c>
      <c r="AB5" s="33" t="s">
        <v>63</v>
      </c>
      <c r="AC5" s="34">
        <v>0.191</v>
      </c>
      <c r="AD5" s="32">
        <f>IF(ISERROR(P5*AC5),"",P5*AC5)</f>
        <v>2.09145</v>
      </c>
      <c r="AE5" s="32">
        <f t="shared" si="3"/>
        <v>13.836449999999999</v>
      </c>
      <c r="AF5" s="35">
        <v>0.05</v>
      </c>
      <c r="AG5" s="32">
        <f>IF(ISERROR(AT5*AF5),"",AT5*AF5)</f>
        <v>1.4045000000000001</v>
      </c>
      <c r="AH5" s="35">
        <v>0.1</v>
      </c>
      <c r="AI5" s="32">
        <f>IF(ISERROR(AT5*AH5),"",AT5*AH5)</f>
        <v>2.8090000000000002</v>
      </c>
      <c r="AJ5" s="36">
        <v>2.5</v>
      </c>
      <c r="AK5" s="43">
        <f>IF((AU5-AT5)&lt;AJ5,AJ5-(AU5-AT5),0)</f>
        <v>1.0954999999999977</v>
      </c>
      <c r="AL5" s="35">
        <v>0.1</v>
      </c>
      <c r="AM5" s="32">
        <f>IF(ISERROR(AT5*AL5),"",AT5*AL5)</f>
        <v>2.8090000000000002</v>
      </c>
      <c r="AN5" s="37"/>
      <c r="AO5" s="35">
        <v>0.1</v>
      </c>
      <c r="AP5" s="32">
        <f>IF(ISERROR(AT5*AO5),"",AT5*AO5)</f>
        <v>2.8090000000000002</v>
      </c>
      <c r="AQ5" s="32">
        <f>IF(ISERROR(AG5+AI5+AK5+AM5+AP5),"",AG5+AI5+AK5+AM5+AP5)</f>
        <v>10.927</v>
      </c>
      <c r="AR5" s="32">
        <f>IF(ISERROR(AE5+AQ5),"",AE5+AQ5)</f>
        <v>24.763449999999999</v>
      </c>
      <c r="AS5" s="38">
        <f>IF(ISERROR((AT5-AR5)/AT5),"",(AT5-AR5)/AT5)</f>
        <v>0.11842470630117483</v>
      </c>
      <c r="AT5" s="36">
        <v>28.09</v>
      </c>
      <c r="AU5" s="32">
        <f>IF(ISERROR(AT5*1.05),"",AT5*1.05)</f>
        <v>29.494500000000002</v>
      </c>
      <c r="AV5" s="36">
        <v>62.99</v>
      </c>
      <c r="AW5" s="38">
        <f>IF(ISERROR((AV5-AT5)/AV5),"",(AV5-AT5)/AV5)</f>
        <v>0.55405619939672968</v>
      </c>
      <c r="AX5" s="38">
        <f>IF(ISERROR((AV5-AU5*1.07)/AV5),"",(AV5-AU5*1.07)/AV5)</f>
        <v>0.49898214002222568</v>
      </c>
      <c r="AY5" s="27"/>
      <c r="AZ5" s="32">
        <f>IF(ISERROR(AR5*AY5),"",AR5*AY5)</f>
        <v>0</v>
      </c>
      <c r="BA5" s="32">
        <f>IF(ISERROR(AT5*AY5),"",AT5*AY5)</f>
        <v>0</v>
      </c>
    </row>
    <row r="6" spans="1:53" s="46" customFormat="1" ht="15.75" x14ac:dyDescent="0.25">
      <c r="A6" s="44">
        <v>8</v>
      </c>
      <c r="B6" s="45"/>
      <c r="C6" s="45"/>
      <c r="D6" s="24" t="s">
        <v>53</v>
      </c>
      <c r="E6" s="24"/>
      <c r="F6" s="24" t="s">
        <v>54</v>
      </c>
      <c r="G6" s="25" t="s">
        <v>55</v>
      </c>
      <c r="H6" s="25" t="s">
        <v>64</v>
      </c>
      <c r="I6" s="25" t="s">
        <v>65</v>
      </c>
      <c r="J6" s="24" t="s">
        <v>66</v>
      </c>
      <c r="K6" s="40" t="s">
        <v>71</v>
      </c>
      <c r="L6" s="41" t="s">
        <v>72</v>
      </c>
      <c r="M6" s="42"/>
      <c r="N6" s="42"/>
      <c r="O6" s="24" t="s">
        <v>68</v>
      </c>
      <c r="P6" s="26">
        <v>10.95</v>
      </c>
      <c r="Q6" s="24" t="s">
        <v>62</v>
      </c>
      <c r="R6" s="24">
        <v>35</v>
      </c>
      <c r="S6" s="24">
        <v>53</v>
      </c>
      <c r="T6" s="24">
        <v>30</v>
      </c>
      <c r="U6" s="29"/>
      <c r="V6" s="27">
        <v>4</v>
      </c>
      <c r="W6" s="28">
        <f t="shared" si="0"/>
        <v>5.5649999999999998E-2</v>
      </c>
      <c r="X6" s="29">
        <v>56</v>
      </c>
      <c r="Y6" s="30">
        <f t="shared" si="1"/>
        <v>4025.1572327044028</v>
      </c>
      <c r="Z6" s="31">
        <v>3200</v>
      </c>
      <c r="AA6" s="32">
        <f t="shared" si="2"/>
        <v>0.79499999999999993</v>
      </c>
      <c r="AB6" s="33" t="s">
        <v>63</v>
      </c>
      <c r="AC6" s="34">
        <v>0.191</v>
      </c>
      <c r="AD6" s="32">
        <f>IF(ISERROR(P6*AC6),"",P6*AC6)</f>
        <v>2.09145</v>
      </c>
      <c r="AE6" s="32">
        <f t="shared" si="3"/>
        <v>13.836449999999999</v>
      </c>
      <c r="AF6" s="35">
        <v>0.05</v>
      </c>
      <c r="AG6" s="32">
        <f>IF(ISERROR(AT6*AF6),"",AT6*AF6)</f>
        <v>1.4045000000000001</v>
      </c>
      <c r="AH6" s="35">
        <v>0.1</v>
      </c>
      <c r="AI6" s="32">
        <f>IF(ISERROR(AT6*AH6),"",AT6*AH6)</f>
        <v>2.8090000000000002</v>
      </c>
      <c r="AJ6" s="36">
        <v>2.5</v>
      </c>
      <c r="AK6" s="43">
        <f>IF((AU6-AT6)&lt;AJ6,AJ6-(AU6-AT6),0)</f>
        <v>1.0954999999999977</v>
      </c>
      <c r="AL6" s="35">
        <v>0.1</v>
      </c>
      <c r="AM6" s="32">
        <f>IF(ISERROR(AT6*AL6),"",AT6*AL6)</f>
        <v>2.8090000000000002</v>
      </c>
      <c r="AN6" s="37"/>
      <c r="AO6" s="35">
        <v>0.1</v>
      </c>
      <c r="AP6" s="32">
        <f>IF(ISERROR(AT6*AO6),"",AT6*AO6)</f>
        <v>2.8090000000000002</v>
      </c>
      <c r="AQ6" s="32">
        <f>IF(ISERROR(AG6+AI6+AK6+AM6+AP6),"",AG6+AI6+AK6+AM6+AP6)</f>
        <v>10.927</v>
      </c>
      <c r="AR6" s="32">
        <f>IF(ISERROR(AE6+AQ6),"",AE6+AQ6)</f>
        <v>24.763449999999999</v>
      </c>
      <c r="AS6" s="38">
        <f>IF(ISERROR((AT6-AR6)/AT6),"",(AT6-AR6)/AT6)</f>
        <v>0.11842470630117483</v>
      </c>
      <c r="AT6" s="36">
        <v>28.09</v>
      </c>
      <c r="AU6" s="32">
        <f>IF(ISERROR(AT6*1.05),"",AT6*1.05)</f>
        <v>29.494500000000002</v>
      </c>
      <c r="AV6" s="36">
        <v>62.99</v>
      </c>
      <c r="AW6" s="38">
        <f>IF(ISERROR((AV6-AT6)/AV6),"",(AV6-AT6)/AV6)</f>
        <v>0.55405619939672968</v>
      </c>
      <c r="AX6" s="38">
        <f>IF(ISERROR((AV6-AU6*1.07)/AV6),"",(AV6-AU6*1.07)/AV6)</f>
        <v>0.49898214002222568</v>
      </c>
      <c r="AY6" s="27"/>
      <c r="AZ6" s="32">
        <f>IF(ISERROR(AR6*AY6),"",AR6*AY6)</f>
        <v>0</v>
      </c>
      <c r="BA6" s="32">
        <f>IF(ISERROR(AT6*AY6),"",AT6*AY6)</f>
        <v>0</v>
      </c>
    </row>
    <row r="7" spans="1:53" s="47" customFormat="1" x14ac:dyDescent="0.15"/>
  </sheetData>
  <protectedRanges>
    <protectedRange sqref="A2:Q6 AL2:AS6 AA2:AA6 AW2:AX6 W2:Y6 AD2:AJ6" name="Range1"/>
    <protectedRange sqref="R2:U6" name="Range1_2"/>
    <protectedRange sqref="Z2:Z6" name="Range1_3"/>
    <protectedRange sqref="AB2:AC6" name="Range1_4"/>
    <protectedRange sqref="AV2:AV6" name="Range1_5"/>
    <protectedRange sqref="AY2:AY6" name="Range1_6"/>
    <protectedRange sqref="AK2:AK6" name="Range1_1"/>
    <protectedRange sqref="AU2:AU6" name="Range1_7"/>
  </protectedRanges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2025-07-15T06:19:33Z</dcterms:modified>
</cp:coreProperties>
</file>