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gents">#REF!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RANDTYPE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mp_Stores">#REF!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abel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list">#REF!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4" i="1" l="1"/>
  <c r="BF4" i="1"/>
  <c r="AZ4" i="1"/>
  <c r="AW4" i="1"/>
  <c r="AT4" i="1"/>
  <c r="AQ4" i="1"/>
  <c r="AO4" i="1"/>
  <c r="AM4" i="1"/>
  <c r="AK4" i="1"/>
  <c r="AG4" i="1"/>
  <c r="AB4" i="1"/>
  <c r="AC4" i="1" s="1"/>
  <c r="AE4" i="1" s="1"/>
  <c r="T4" i="1"/>
  <c r="AH4" i="1" s="1"/>
  <c r="S4" i="1"/>
  <c r="BI3" i="1"/>
  <c r="BF3" i="1"/>
  <c r="AZ3" i="1"/>
  <c r="AW3" i="1"/>
  <c r="AT3" i="1"/>
  <c r="AQ3" i="1"/>
  <c r="AO3" i="1"/>
  <c r="AM3" i="1"/>
  <c r="AK3" i="1"/>
  <c r="AG3" i="1"/>
  <c r="AH3" i="1" s="1"/>
  <c r="AB3" i="1"/>
  <c r="AC3" i="1" s="1"/>
  <c r="AE3" i="1" s="1"/>
  <c r="T3" i="1"/>
  <c r="S3" i="1"/>
  <c r="BI2" i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BA2" i="1" l="1"/>
  <c r="BA4" i="1"/>
  <c r="BA3" i="1"/>
  <c r="AI4" i="1"/>
  <c r="AI3" i="1"/>
  <c r="AH2" i="1"/>
  <c r="AI2" i="1" s="1"/>
  <c r="BB2" i="1" l="1"/>
  <c r="BB3" i="1"/>
  <c r="BC3" i="1" s="1"/>
  <c r="BB4" i="1"/>
  <c r="BH2" i="1"/>
  <c r="BC2" i="1"/>
  <c r="BH3" i="1"/>
  <c r="BC4" i="1" l="1"/>
  <c r="BH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<sst xmlns="http://schemas.openxmlformats.org/spreadsheetml/2006/main" count="94" uniqueCount="78">
  <si>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</si>
  <si>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</si>
  <si>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</si>
  <si>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</si>
  <si>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</si>
  <si>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</si>
  <si>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</si>
  <si>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</si>
  <si>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</si>
  <si>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</si>
  <si>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</si>
  <si>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</si>
  <si>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</si>
  <si>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</si>
  <si>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</si>
  <si>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</si>
  <si>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</si>
  <si>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</si>
  <si>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</si>
  <si>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</si>
  <si>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</si>
  <si>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</si>
  <si>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</si>
  <si>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</si>
  <si>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</si>
  <si>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</si>
  <si>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</si>
  <si>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</si>
  <si>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</si>
  <si>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</si>
  <si>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</si>
  <si>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</si>
  <si>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</si>
  <si>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</si>
  <si>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</si>
  <si>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</si>
  <si>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</si>
  <si>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</si>
  <si>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</si>
  <si>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</si>
  <si>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</si>
  <si>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</si>
  <si>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</si>
  <si>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</si>
  <si>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</si>
  <si>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</si>
  <si>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</si>
  <si>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</si>
  <si>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</si>
  <si>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</si>
  <si>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</si>
  <si>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</si>
  <si>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</si>
  <si>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</si>
  <si>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</si>
  <si>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</si>
  <si>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</si>
  <si>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</si>
  <si>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</si>
  <si>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</si>
  <si>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</si>
  <si>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</si>
  <si>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LAZLO MEDALLION</t>
  </si>
  <si>
    <t>350gsm Printed Glimmersoft Blanket</t>
  </si>
  <si>
    <t>350gsm printed Glimmersoft plush, 100%polyester, self hem, on wooden hanger with card, case pack 8</t>
  </si>
  <si>
    <t>90x90"</t>
  </si>
  <si>
    <t>Multi</t>
  </si>
  <si>
    <t>Piece</t>
  </si>
  <si>
    <t>Partially Compressed</t>
  </si>
  <si>
    <t>6301.40.0020</t>
  </si>
  <si>
    <t>PAINTER'S STRIPE</t>
  </si>
  <si>
    <t>SANTA FE</t>
  </si>
  <si>
    <t>RS51-8288</t>
    <phoneticPr fontId="2" type="noConversion"/>
  </si>
  <si>
    <t>RS51-8289</t>
  </si>
  <si>
    <t>RS51-8290</t>
  </si>
  <si>
    <r>
      <t>350gsm printed Glimmersoft plush</t>
    </r>
    <r>
      <rPr>
        <sz val="11"/>
        <rFont val="Calibri"/>
        <family val="2"/>
      </rPr>
      <t>,</t>
    </r>
    <r>
      <rPr>
        <sz val="11"/>
        <rFont val="Calibri"/>
        <family val="2"/>
      </rPr>
      <t xml:space="preserve"> 100%polyester, self hem, on wooden hanger with card, case pack 8</t>
    </r>
    <phoneticPr fontId="2" type="noConversion"/>
  </si>
  <si>
    <t>350gsm Printed Blanket</t>
    <phoneticPr fontId="2" type="noConversion"/>
  </si>
  <si>
    <t>350gsm Printed Blanket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</si>
</sst>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[$$-409]#,##0.00;\-[$$-409]#,##0.00"/>
    <numFmt numFmtId="179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EE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8" fontId="0" fillId="0" borderId="0"/>
    <xf numFmtId="178" fontId="1" fillId="0" borderId="0"/>
    <xf numFmtId="178" fontId="6" fillId="0" borderId="0"/>
    <xf numFmtId="178" fontId="1" fillId="0" borderId="0"/>
    <xf numFmtId="179" fontId="1" fillId="0" borderId="0" applyFont="0" applyFill="0" applyBorder="0" applyAlignment="0" applyProtection="0"/>
    <xf numFmtId="178" fontId="6" fillId="0" borderId="0"/>
    <xf numFmtId="9" fontId="1" fillId="0" borderId="0" applyFont="0" applyFill="0" applyBorder="0" applyAlignment="0" applyProtection="0"/>
  </cellStyleXfs>
  <cellXfs count="59">
    <xf numFmtId="178" fontId="0" fillId="0" borderId="0" xfId="0"/>
    <xf numFmtId="178" fontId="0" fillId="0" borderId="0" xfId="0" applyAlignment="1">
      <alignment horizontal="center" wrapText="1"/>
    </xf>
    <xf numFmtId="178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8" fontId="4" fillId="0" borderId="1" xfId="0" applyFont="1" applyBorder="1" applyAlignment="1">
      <alignment horizontal="center" wrapText="1"/>
    </xf>
    <xf numFmtId="178" fontId="4" fillId="4" borderId="1" xfId="0" applyFont="1" applyFill="1" applyBorder="1" applyAlignment="1">
      <alignment horizontal="center" wrapText="1"/>
    </xf>
    <xf numFmtId="178" fontId="5" fillId="4" borderId="1" xfId="0" applyFont="1" applyFill="1" applyBorder="1" applyAlignment="1">
      <alignment horizontal="center" wrapText="1"/>
    </xf>
    <xf numFmtId="178" fontId="5" fillId="5" borderId="1" xfId="0" applyFont="1" applyFill="1" applyBorder="1" applyAlignment="1">
      <alignment horizontal="center" wrapText="1"/>
    </xf>
    <xf numFmtId="178" fontId="4" fillId="5" borderId="1" xfId="0" applyFont="1" applyFill="1" applyBorder="1" applyAlignment="1">
      <alignment horizontal="center" wrapText="1"/>
    </xf>
    <xf numFmtId="178" fontId="4" fillId="5" borderId="1" xfId="1" applyFont="1" applyFill="1" applyBorder="1" applyAlignment="1">
      <alignment horizontal="center" wrapText="1"/>
    </xf>
    <xf numFmtId="178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6" fontId="7" fillId="2" borderId="1" xfId="2" applyNumberFormat="1" applyFont="1" applyFill="1" applyBorder="1" applyAlignment="1">
      <alignment wrapText="1"/>
    </xf>
    <xf numFmtId="176" fontId="4" fillId="6" borderId="2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8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7" borderId="0" xfId="0" applyFont="1" applyFill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178" fontId="4" fillId="3" borderId="0" xfId="0" applyFont="1" applyFill="1" applyAlignment="1">
      <alignment horizontal="center" wrapText="1"/>
    </xf>
    <xf numFmtId="176" fontId="4" fillId="0" borderId="1" xfId="0" applyNumberFormat="1" applyFont="1" applyBorder="1" applyAlignment="1">
      <alignment horizontal="center" wrapText="1"/>
    </xf>
    <xf numFmtId="178" fontId="0" fillId="0" borderId="1" xfId="0" applyBorder="1" applyAlignment="1">
      <alignment horizontal="center" wrapText="1"/>
    </xf>
    <xf numFmtId="178" fontId="0" fillId="0" borderId="1" xfId="0" applyBorder="1" applyAlignment="1">
      <alignment wrapText="1"/>
    </xf>
    <xf numFmtId="178" fontId="1" fillId="0" borderId="1" xfId="0" applyFont="1" applyBorder="1" applyAlignment="1">
      <alignment wrapText="1"/>
    </xf>
    <xf numFmtId="178" fontId="1" fillId="0" borderId="1" xfId="3" quotePrefix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8" borderId="1" xfId="4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76" fontId="8" fillId="0" borderId="1" xfId="0" applyNumberFormat="1" applyFont="1" applyBorder="1" applyAlignment="1">
      <alignment wrapText="1"/>
    </xf>
    <xf numFmtId="177" fontId="0" fillId="0" borderId="1" xfId="0" applyNumberForma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8" fontId="3" fillId="0" borderId="1" xfId="0" applyFont="1" applyBorder="1" applyAlignment="1">
      <alignment wrapText="1"/>
    </xf>
    <xf numFmtId="176" fontId="0" fillId="8" borderId="1" xfId="0" applyNumberFormat="1" applyFill="1" applyBorder="1" applyAlignment="1">
      <alignment wrapText="1"/>
    </xf>
    <xf numFmtId="178" fontId="6" fillId="0" borderId="1" xfId="5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178" fontId="6" fillId="0" borderId="1" xfId="0" applyFont="1" applyBorder="1"/>
    <xf numFmtId="178" fontId="0" fillId="0" borderId="1" xfId="0" applyFont="1" applyBorder="1" applyAlignment="1">
      <alignment wrapText="1"/>
    </xf>
  </cellXfs>
  <cellStyles count="7">
    <cellStyle name="Currency 2" xfId="4"/>
    <cellStyle name="Normal 2" xfId="1"/>
    <cellStyle name="Normal 2 18 2" xfId="2"/>
    <cellStyle name="Percent 2" xfId="6"/>
    <cellStyle name="常规" xfId="0" builtinId="0"/>
    <cellStyle name="常规 2" xfId="3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Ross%20NOV%202025%20350%20GS%20BLK%20POE%20Commit+30tariff%207.14.2025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BUY PLAN"/>
      <sheetName val="CAD'S"/>
      <sheetName val="ValueSelection"/>
      <sheetName val="Data"/>
    </sheetNames>
    <sheetDataSet>
      <sheetData sheetId="0"/>
      <sheetData sheetId="1"/>
      <sheetData sheetId="2">
        <row r="70">
          <cell r="E70">
            <v>6.34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workbookViewId="0">
      <selection activeCell="H3" sqref="H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6.140625" style="2" customWidth="1"/>
    <col min="8" max="8" width="12.7109375" style="2" customWidth="1"/>
    <col min="9" max="9" width="7.42578125" style="2" customWidth="1"/>
    <col min="10" max="10" width="27.7109375" style="2" customWidth="1"/>
    <col min="11" max="11" width="8.28515625" style="2" customWidth="1"/>
    <col min="12" max="13" width="6.140625" style="2" customWidth="1"/>
    <col min="14" max="15" width="15.140625" style="2" customWidth="1"/>
    <col min="16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710937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4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8" customWidth="1"/>
    <col min="34" max="34" width="9" style="5" customWidth="1"/>
    <col min="35" max="35" width="8.42578125" style="5" customWidth="1"/>
    <col min="36" max="36" width="7.85546875" style="8" customWidth="1"/>
    <col min="37" max="37" width="5.85546875" style="5" customWidth="1"/>
    <col min="38" max="38" width="8.140625" style="8" customWidth="1"/>
    <col min="39" max="39" width="9.28515625" style="5" customWidth="1"/>
    <col min="40" max="40" width="11.5703125" style="8" customWidth="1"/>
    <col min="41" max="41" width="10.85546875" style="5" customWidth="1"/>
    <col min="42" max="43" width="9.5703125" style="8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8" customWidth="1"/>
    <col min="48" max="48" width="7.85546875" style="8" customWidth="1"/>
    <col min="49" max="49" width="9.5703125" style="5" customWidth="1"/>
    <col min="50" max="50" width="7.7109375" style="5" customWidth="1"/>
    <col min="51" max="51" width="8.28515625" style="8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1.7109375" style="2" customWidth="1"/>
    <col min="62" max="16384" width="9.140625" style="2"/>
  </cols>
  <sheetData>
    <row r="1" spans="1:61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31" t="s">
        <v>41</v>
      </c>
      <c r="AQ1" s="28" t="s">
        <v>42</v>
      </c>
      <c r="AR1" s="22" t="s">
        <v>43</v>
      </c>
      <c r="AS1" s="29" t="s">
        <v>44</v>
      </c>
      <c r="AT1" s="28" t="s">
        <v>45</v>
      </c>
      <c r="AU1" s="11" t="s">
        <v>46</v>
      </c>
      <c r="AV1" s="29" t="s">
        <v>47</v>
      </c>
      <c r="AW1" s="28" t="s">
        <v>48</v>
      </c>
      <c r="AX1" s="11" t="s">
        <v>49</v>
      </c>
      <c r="AY1" s="29" t="s">
        <v>50</v>
      </c>
      <c r="AZ1" s="28" t="s">
        <v>51</v>
      </c>
      <c r="BA1" s="28" t="s">
        <v>52</v>
      </c>
      <c r="BB1" s="32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11" t="s">
        <v>58</v>
      </c>
      <c r="BH1" s="37" t="s">
        <v>59</v>
      </c>
      <c r="BI1" s="37" t="s">
        <v>60</v>
      </c>
    </row>
    <row r="2" spans="1:61" ht="78" customHeight="1" x14ac:dyDescent="0.25">
      <c r="A2" s="38">
        <v>2</v>
      </c>
      <c r="B2" s="39"/>
      <c r="C2" s="39"/>
      <c r="D2" s="39"/>
      <c r="E2" s="39"/>
      <c r="F2" s="39" t="s">
        <v>61</v>
      </c>
      <c r="G2" s="39" t="s">
        <v>62</v>
      </c>
      <c r="H2" s="40" t="s">
        <v>63</v>
      </c>
      <c r="I2" s="58" t="s">
        <v>76</v>
      </c>
      <c r="J2" s="40" t="s">
        <v>64</v>
      </c>
      <c r="K2" s="40" t="s">
        <v>65</v>
      </c>
      <c r="L2" s="39" t="s">
        <v>66</v>
      </c>
      <c r="M2" s="57"/>
      <c r="N2" s="57" t="s">
        <v>72</v>
      </c>
      <c r="O2" s="41"/>
      <c r="P2" s="39" t="s">
        <v>67</v>
      </c>
      <c r="Q2" s="42"/>
      <c r="R2" s="43">
        <v>8.1</v>
      </c>
      <c r="S2" s="44">
        <f t="shared" ref="S2:S4" si="0">IF(ISERROR(Q2/R2),"",Q2/R2)</f>
        <v>0</v>
      </c>
      <c r="T2" s="45">
        <f>'[15]HZ upd 6.27.2025'!E70</f>
        <v>6.34</v>
      </c>
      <c r="U2" s="46">
        <v>6.29</v>
      </c>
      <c r="V2" s="39" t="s">
        <v>68</v>
      </c>
      <c r="W2" s="47">
        <v>57</v>
      </c>
      <c r="X2" s="47">
        <v>41</v>
      </c>
      <c r="Y2" s="47">
        <v>52</v>
      </c>
      <c r="Z2" s="43">
        <v>4</v>
      </c>
      <c r="AA2" s="9">
        <v>8</v>
      </c>
      <c r="AB2" s="48">
        <f t="shared" ref="AB2:AB4" si="1">IF(W2="","",W2*X2*Y2/1000000)</f>
        <v>0.12152399999999999</v>
      </c>
      <c r="AC2" s="49">
        <f t="shared" ref="AC2:AC4" si="2">IF(AA2="","",65/AB2*AA2)</f>
        <v>4278.9901583226365</v>
      </c>
      <c r="AD2" s="50">
        <v>2250</v>
      </c>
      <c r="AE2" s="51">
        <f t="shared" ref="AE2:AE4" si="3">IF(ISERROR(AD2/AC2),"",AD2/AC2)</f>
        <v>0.52582499999999988</v>
      </c>
      <c r="AF2" s="52" t="s">
        <v>69</v>
      </c>
      <c r="AG2" s="53">
        <f>8.5%+30%</f>
        <v>0.38500000000000001</v>
      </c>
      <c r="AH2" s="51">
        <f>IF(ISERROR(T2*AG2),"",T2*AG2)</f>
        <v>2.4409000000000001</v>
      </c>
      <c r="AI2" s="51">
        <f t="shared" ref="AI2:AI4" si="4">IF(ISERROR(T2+AE2+AH2),"",T2+AE2+AH2)</f>
        <v>9.3067250000000001</v>
      </c>
      <c r="AJ2" s="54">
        <v>0.01</v>
      </c>
      <c r="AK2" s="51">
        <f t="shared" ref="AK2:AK4" si="5">IF(ISERROR(BD2*AJ2),"",BD2*AJ2)</f>
        <v>0.10160000000000001</v>
      </c>
      <c r="AL2" s="54">
        <v>0</v>
      </c>
      <c r="AM2" s="51">
        <f t="shared" ref="AM2:AM4" si="6">IF(ISERROR(BD2*AL2),"",BD2*AL2)</f>
        <v>0</v>
      </c>
      <c r="AN2" s="54">
        <v>0</v>
      </c>
      <c r="AO2" s="51">
        <f t="shared" ref="AO2:AO4" si="7">IF(ISERROR(BD2*AN2),"",BD2*AN2)</f>
        <v>0</v>
      </c>
      <c r="AP2" s="54">
        <v>0</v>
      </c>
      <c r="AQ2" s="51">
        <f t="shared" ref="AQ2:AQ4" si="8">IF(ISERROR(BD2*AP2),"",BD2*AP2)</f>
        <v>0</v>
      </c>
      <c r="AR2" s="39">
        <v>0</v>
      </c>
      <c r="AS2" s="54">
        <v>0</v>
      </c>
      <c r="AT2" s="51">
        <f t="shared" ref="AT2:AT4" si="9">IF(ISERROR(BD2*AS2),"",BD2*AS2)</f>
        <v>0</v>
      </c>
      <c r="AU2" s="51">
        <v>0</v>
      </c>
      <c r="AV2" s="54">
        <v>0</v>
      </c>
      <c r="AW2" s="51">
        <f t="shared" ref="AW2:AW4" si="10">IF(ISERROR(BD2*AV2),"",BD2*AV2)</f>
        <v>0</v>
      </c>
      <c r="AX2" s="51">
        <v>0</v>
      </c>
      <c r="AY2" s="54">
        <v>0</v>
      </c>
      <c r="AZ2" s="51">
        <f t="shared" ref="AZ2:AZ4" si="11">IF(ISERROR(BD2*AY2),"",BD2*AY2)</f>
        <v>0</v>
      </c>
      <c r="BA2" s="51">
        <f t="shared" ref="BA2:BA4" si="12">IF(ISERROR(AK2+AM2+AO2+AT2),"",AK2+AM2+AO2+AT2)</f>
        <v>0.10160000000000001</v>
      </c>
      <c r="BB2" s="51">
        <f t="shared" ref="BB2:BB4" si="13">IF(ISERROR(AI2+BA2),"",AI2+BA2)</f>
        <v>9.4083249999999996</v>
      </c>
      <c r="BC2" s="55">
        <f t="shared" ref="BC2:BC4" si="14">IF(ISERROR((BD2-BB2)/BD2),"",(BD2-BB2)/BD2)</f>
        <v>7.3983759842519731E-2</v>
      </c>
      <c r="BD2" s="56">
        <v>10.16</v>
      </c>
      <c r="BE2" s="10">
        <v>21.99</v>
      </c>
      <c r="BF2" s="55">
        <f t="shared" ref="BF2:BF4" si="15">IF(ISERROR((BE2-BD2)/BE2),"",(BE2-BD2)/BE2)</f>
        <v>0.53797180536607547</v>
      </c>
      <c r="BG2" s="9">
        <v>1440</v>
      </c>
      <c r="BH2" s="51">
        <f t="shared" ref="BH2:BH4" si="16">IF(ISERROR(BB2*BG2),"",BB2*BG2)</f>
        <v>13547.987999999999</v>
      </c>
      <c r="BI2" s="51">
        <f t="shared" ref="BI2:BI4" si="17">IF(ISERROR(BD2*BG2),"",BD2*BG2)</f>
        <v>14630.4</v>
      </c>
    </row>
    <row r="3" spans="1:61" ht="78" customHeight="1" x14ac:dyDescent="0.25">
      <c r="A3" s="38">
        <v>2</v>
      </c>
      <c r="B3" s="39"/>
      <c r="C3" s="39"/>
      <c r="D3" s="39"/>
      <c r="E3" s="39"/>
      <c r="F3" s="39" t="s">
        <v>61</v>
      </c>
      <c r="G3" s="39" t="s">
        <v>70</v>
      </c>
      <c r="H3" s="40" t="s">
        <v>63</v>
      </c>
      <c r="I3" s="58" t="s">
        <v>77</v>
      </c>
      <c r="J3" s="58" t="s">
        <v>75</v>
      </c>
      <c r="K3" s="40" t="s">
        <v>65</v>
      </c>
      <c r="L3" s="39" t="s">
        <v>66</v>
      </c>
      <c r="M3" s="57"/>
      <c r="N3" s="57" t="s">
        <v>73</v>
      </c>
      <c r="O3" s="41"/>
      <c r="P3" s="39" t="s">
        <v>67</v>
      </c>
      <c r="Q3" s="42"/>
      <c r="R3" s="43">
        <v>8.1</v>
      </c>
      <c r="S3" s="44">
        <f t="shared" si="0"/>
        <v>0</v>
      </c>
      <c r="T3" s="45">
        <f>'[15]HZ upd 6.27.2025'!E70</f>
        <v>6.34</v>
      </c>
      <c r="U3" s="46">
        <v>6.29</v>
      </c>
      <c r="V3" s="39" t="s">
        <v>68</v>
      </c>
      <c r="W3" s="47">
        <v>57</v>
      </c>
      <c r="X3" s="47">
        <v>41</v>
      </c>
      <c r="Y3" s="47">
        <v>52</v>
      </c>
      <c r="Z3" s="43">
        <v>4</v>
      </c>
      <c r="AA3" s="9">
        <v>8</v>
      </c>
      <c r="AB3" s="48">
        <f t="shared" si="1"/>
        <v>0.12152399999999999</v>
      </c>
      <c r="AC3" s="49">
        <f t="shared" si="2"/>
        <v>4278.9901583226365</v>
      </c>
      <c r="AD3" s="50">
        <v>2250</v>
      </c>
      <c r="AE3" s="51">
        <f t="shared" si="3"/>
        <v>0.52582499999999988</v>
      </c>
      <c r="AF3" s="52" t="s">
        <v>69</v>
      </c>
      <c r="AG3" s="53">
        <f>8.5%+30%</f>
        <v>0.38500000000000001</v>
      </c>
      <c r="AH3" s="51">
        <f>IF(ISERROR(T3*AG3),"",T3*AG3)</f>
        <v>2.4409000000000001</v>
      </c>
      <c r="AI3" s="51">
        <f t="shared" si="4"/>
        <v>9.3067250000000001</v>
      </c>
      <c r="AJ3" s="54">
        <v>0.01</v>
      </c>
      <c r="AK3" s="51">
        <f t="shared" si="5"/>
        <v>0.10160000000000001</v>
      </c>
      <c r="AL3" s="54">
        <v>0</v>
      </c>
      <c r="AM3" s="51">
        <f t="shared" si="6"/>
        <v>0</v>
      </c>
      <c r="AN3" s="54">
        <v>0</v>
      </c>
      <c r="AO3" s="51">
        <f t="shared" si="7"/>
        <v>0</v>
      </c>
      <c r="AP3" s="54">
        <v>0</v>
      </c>
      <c r="AQ3" s="51">
        <f t="shared" si="8"/>
        <v>0</v>
      </c>
      <c r="AR3" s="39">
        <v>0</v>
      </c>
      <c r="AS3" s="54">
        <v>0</v>
      </c>
      <c r="AT3" s="51">
        <f t="shared" si="9"/>
        <v>0</v>
      </c>
      <c r="AU3" s="51">
        <v>0</v>
      </c>
      <c r="AV3" s="54">
        <v>0</v>
      </c>
      <c r="AW3" s="51">
        <f t="shared" si="10"/>
        <v>0</v>
      </c>
      <c r="AX3" s="51">
        <v>0</v>
      </c>
      <c r="AY3" s="54">
        <v>0</v>
      </c>
      <c r="AZ3" s="51">
        <f t="shared" si="11"/>
        <v>0</v>
      </c>
      <c r="BA3" s="51">
        <f t="shared" si="12"/>
        <v>0.10160000000000001</v>
      </c>
      <c r="BB3" s="51">
        <f t="shared" si="13"/>
        <v>9.4083249999999996</v>
      </c>
      <c r="BC3" s="55">
        <f t="shared" si="14"/>
        <v>7.3983759842519731E-2</v>
      </c>
      <c r="BD3" s="56">
        <v>10.16</v>
      </c>
      <c r="BE3" s="10">
        <v>21.99</v>
      </c>
      <c r="BF3" s="55">
        <f t="shared" si="15"/>
        <v>0.53797180536607547</v>
      </c>
      <c r="BG3" s="9">
        <v>1440</v>
      </c>
      <c r="BH3" s="51">
        <f t="shared" si="16"/>
        <v>13547.987999999999</v>
      </c>
      <c r="BI3" s="51">
        <f t="shared" si="17"/>
        <v>14630.4</v>
      </c>
    </row>
    <row r="4" spans="1:61" ht="78" customHeight="1" x14ac:dyDescent="0.25">
      <c r="A4" s="38">
        <v>2</v>
      </c>
      <c r="B4" s="39"/>
      <c r="C4" s="39"/>
      <c r="D4" s="39"/>
      <c r="E4" s="39"/>
      <c r="F4" s="39" t="s">
        <v>61</v>
      </c>
      <c r="G4" s="39" t="s">
        <v>71</v>
      </c>
      <c r="H4" s="40" t="s">
        <v>63</v>
      </c>
      <c r="I4" s="58" t="s">
        <v>76</v>
      </c>
      <c r="J4" s="40" t="s">
        <v>64</v>
      </c>
      <c r="K4" s="40" t="s">
        <v>65</v>
      </c>
      <c r="L4" s="39" t="s">
        <v>66</v>
      </c>
      <c r="M4" s="57"/>
      <c r="N4" s="57" t="s">
        <v>74</v>
      </c>
      <c r="O4" s="41"/>
      <c r="P4" s="39" t="s">
        <v>67</v>
      </c>
      <c r="Q4" s="42"/>
      <c r="R4" s="43">
        <v>8.1</v>
      </c>
      <c r="S4" s="44">
        <f t="shared" si="0"/>
        <v>0</v>
      </c>
      <c r="T4" s="45">
        <f>'[15]HZ upd 6.27.2025'!E70</f>
        <v>6.34</v>
      </c>
      <c r="U4" s="46">
        <v>6.29</v>
      </c>
      <c r="V4" s="39" t="s">
        <v>68</v>
      </c>
      <c r="W4" s="47">
        <v>57</v>
      </c>
      <c r="X4" s="47">
        <v>41</v>
      </c>
      <c r="Y4" s="47">
        <v>52</v>
      </c>
      <c r="Z4" s="43">
        <v>4</v>
      </c>
      <c r="AA4" s="9">
        <v>8</v>
      </c>
      <c r="AB4" s="48">
        <f t="shared" si="1"/>
        <v>0.12152399999999999</v>
      </c>
      <c r="AC4" s="49">
        <f t="shared" si="2"/>
        <v>4278.9901583226365</v>
      </c>
      <c r="AD4" s="50">
        <v>2250</v>
      </c>
      <c r="AE4" s="51">
        <f t="shared" si="3"/>
        <v>0.52582499999999988</v>
      </c>
      <c r="AF4" s="52" t="s">
        <v>69</v>
      </c>
      <c r="AG4" s="53">
        <f>8.5%+30%</f>
        <v>0.38500000000000001</v>
      </c>
      <c r="AH4" s="51">
        <f>IF(ISERROR(T4*AG4),"",T4*AG4)</f>
        <v>2.4409000000000001</v>
      </c>
      <c r="AI4" s="51">
        <f t="shared" si="4"/>
        <v>9.3067250000000001</v>
      </c>
      <c r="AJ4" s="54">
        <v>0.01</v>
      </c>
      <c r="AK4" s="51">
        <f t="shared" si="5"/>
        <v>0.10160000000000001</v>
      </c>
      <c r="AL4" s="54">
        <v>0</v>
      </c>
      <c r="AM4" s="51">
        <f t="shared" si="6"/>
        <v>0</v>
      </c>
      <c r="AN4" s="54">
        <v>0</v>
      </c>
      <c r="AO4" s="51">
        <f t="shared" si="7"/>
        <v>0</v>
      </c>
      <c r="AP4" s="54">
        <v>0</v>
      </c>
      <c r="AQ4" s="51">
        <f t="shared" si="8"/>
        <v>0</v>
      </c>
      <c r="AR4" s="39">
        <v>0</v>
      </c>
      <c r="AS4" s="54">
        <v>0</v>
      </c>
      <c r="AT4" s="51">
        <f t="shared" si="9"/>
        <v>0</v>
      </c>
      <c r="AU4" s="51">
        <v>0</v>
      </c>
      <c r="AV4" s="54">
        <v>0</v>
      </c>
      <c r="AW4" s="51">
        <f t="shared" si="10"/>
        <v>0</v>
      </c>
      <c r="AX4" s="51">
        <v>0</v>
      </c>
      <c r="AY4" s="54">
        <v>0</v>
      </c>
      <c r="AZ4" s="51">
        <f t="shared" si="11"/>
        <v>0</v>
      </c>
      <c r="BA4" s="51">
        <f t="shared" si="12"/>
        <v>0.10160000000000001</v>
      </c>
      <c r="BB4" s="51">
        <f t="shared" si="13"/>
        <v>9.4083249999999996</v>
      </c>
      <c r="BC4" s="55">
        <f t="shared" si="14"/>
        <v>7.3983759842519731E-2</v>
      </c>
      <c r="BD4" s="56">
        <v>10.16</v>
      </c>
      <c r="BE4" s="10">
        <v>21.99</v>
      </c>
      <c r="BF4" s="55">
        <f t="shared" si="15"/>
        <v>0.53797180536607547</v>
      </c>
      <c r="BG4" s="9">
        <v>1440</v>
      </c>
      <c r="BH4" s="51">
        <f t="shared" si="16"/>
        <v>13547.987999999999</v>
      </c>
      <c r="BI4" s="51">
        <f t="shared" si="17"/>
        <v>14630.4</v>
      </c>
    </row>
  </sheetData>
  <sheetProtection insertRows="0" deleteRows="0" sort="0"/>
  <protectedRanges>
    <protectedRange sqref="AG2:BC4 A5:AZ242 BE2:BG4 AP1:AQ1 AU1 AX1 O2:AE4 A2:L4" name="Range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[15]ValueSelection!#REF!</xm:f>
          </x14:formula1>
          <xm:sqref>D2:F4</xm:sqref>
        </x14:dataValidation>
        <x14:dataValidation type="list" allowBlank="1" showInputMessage="1" showErrorMessage="1">
          <x14:formula1>
            <xm:f>[15]Data!#REF!</xm:f>
          </x14:formula1>
          <xm:sqref>P2:P4 V2:V4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2025-07-15T02:33:41Z</dcterms:created>
  <dcterms:modified xsi:type="dcterms:W3CDTF">2025-07-15T03:01:59Z</dcterms:modified>
</cp:coreProperties>
</file>