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#REF!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'[12]concept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'[13]SUBCATS INTERNAL USE'!$A$3:$C$1000</definedName>
    <definedName name="Cycle">[7]Lists!$E$6:$E$30</definedName>
    <definedName name="d">#REF!</definedName>
    <definedName name="data">[14]DATA!$D:$IV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'[13]SUBCATS INTERNAL USE'!$G$2:$H$512</definedName>
    <definedName name="den">[7]Lists!$L$6:$L$29</definedName>
    <definedName name="Description1_Range">#REF!</definedName>
    <definedName name="Description2_Range">#REF!</definedName>
    <definedName name="DesignStrat">[15]Info!$F$3:$F$5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'[16]X-PORTS'!$K$4:$K$12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[17]Costs!$J$11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'[19]ITEM LIST'!$A$1:$H$850</definedName>
    <definedName name="juvenile">'[6]JUVENILE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[15]Info!$E$2:$E$49</definedName>
    <definedName name="PO_BUY_TYPE">#REF!</definedName>
    <definedName name="po_type">'[2]other data'!$AU$2:$AU$11</definedName>
    <definedName name="PORT_IFF">#REF!</definedName>
    <definedName name="ports">'[16]X-PORTS'!$D$4:$D$33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[20]Q1!$C$38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'[13]DOMESTIC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'[16]X-PORTS'!$I$5:$I$7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8" l="1"/>
  <c r="AZ5" i="8"/>
  <c r="AY5" i="8"/>
  <c r="AR5" i="8" s="1"/>
  <c r="AU5" i="8"/>
  <c r="AN5" i="8"/>
  <c r="AL5" i="8"/>
  <c r="AA5" i="8"/>
  <c r="AB5" i="8" s="1"/>
  <c r="AD5" i="8" s="1"/>
  <c r="AG5" i="8"/>
  <c r="R5" i="8"/>
  <c r="AZ4" i="8"/>
  <c r="AY4" i="8"/>
  <c r="AO4" i="8" s="1"/>
  <c r="AU4" i="8"/>
  <c r="AR4" i="8"/>
  <c r="AN4" i="8"/>
  <c r="AL4" i="8"/>
  <c r="AJ4" i="8"/>
  <c r="AA4" i="8"/>
  <c r="AB4" i="8" s="1"/>
  <c r="AD4" i="8" s="1"/>
  <c r="AG4" i="8"/>
  <c r="R4" i="8"/>
  <c r="AZ3" i="8"/>
  <c r="AU3" i="8"/>
  <c r="AA3" i="8"/>
  <c r="AB3" i="8" s="1"/>
  <c r="AD3" i="8" s="1"/>
  <c r="R3" i="8"/>
  <c r="AZ2" i="8"/>
  <c r="AY2" i="8" s="1"/>
  <c r="AU2" i="8"/>
  <c r="AG2" i="8"/>
  <c r="AA2" i="8"/>
  <c r="AB2" i="8" s="1"/>
  <c r="AD2" i="8" s="1"/>
  <c r="R2" i="8"/>
  <c r="AO3" i="8" l="1"/>
  <c r="AV4" i="8"/>
  <c r="AO5" i="8"/>
  <c r="AY3" i="8"/>
  <c r="AR3" i="8" s="1"/>
  <c r="AJ5" i="8"/>
  <c r="AV5" i="8" s="1"/>
  <c r="AH3" i="8"/>
  <c r="AH5" i="8"/>
  <c r="AH4" i="8"/>
  <c r="AJ3" i="8"/>
  <c r="AL3" i="8"/>
  <c r="AL2" i="8"/>
  <c r="AJ2" i="8"/>
  <c r="AH2" i="8"/>
  <c r="AN2" i="8"/>
  <c r="AR2" i="8"/>
  <c r="AO2" i="8"/>
  <c r="AW4" i="8" l="1"/>
  <c r="AX4" i="8" s="1"/>
  <c r="AN3" i="8"/>
  <c r="AV3" i="8" s="1"/>
  <c r="AW3" i="8" s="1"/>
  <c r="AX3" i="8" s="1"/>
  <c r="AW5" i="8"/>
  <c r="AX5" i="8" s="1"/>
  <c r="AV2" i="8"/>
  <c r="AW2" i="8" s="1"/>
  <c r="AX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<sst xmlns="http://schemas.openxmlformats.org/spreadsheetml/2006/main" count="111" uniqueCount="75">
  <si>
    <t>Brand</t>
  </si>
  <si>
    <t>Package Type</t>
  </si>
  <si>
    <t>Royalty</t>
  </si>
  <si>
    <t>Licensor</t>
  </si>
  <si>
    <t>Normal</t>
  </si>
  <si>
    <t>THROW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</si>
  <si>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</si>
  <si>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</si>
  <si>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</si>
  <si>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</si>
  <si>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</si>
  <si>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</si>
  <si>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</si>
  <si>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</si>
  <si>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</si>
  <si>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</si>
  <si>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</si>
  <si>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</si>
  <si>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</si>
  <si>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</si>
  <si>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</si>
  <si>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</si>
  <si>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</si>
  <si>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</si>
  <si>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</si>
  <si>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</si>
  <si>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</si>
  <si>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</si>
  <si>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</si>
  <si>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</si>
  <si>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</si>
  <si>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</si>
  <si>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</si>
  <si>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</si>
  <si>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</si>
  <si>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</si>
  <si>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</si>
  <si>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</si>
  <si>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</si>
  <si>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</si>
  <si>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</si>
  <si>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</si>
  <si>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</si>
  <si>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</si>
  <si>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</si>
  <si>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</si>
  <si>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</si>
  <si>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</si>
  <si>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</si>
  <si>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</si>
  <si>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</si>
  <si>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</si>
  <si>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</si>
  <si>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</si>
  <si>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</si>
  <si>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</si>
  <si>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</si>
  <si>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</si>
  <si>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</si>
  <si>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Unit of Measure</t>
  </si>
  <si>
    <t>Description-Short</t>
  </si>
  <si>
    <t>Alberta</t>
  </si>
  <si>
    <t>Cotton Blend Throw</t>
  </si>
  <si>
    <t>Cotton Blend Throw, 320gsm, Fringe Edge,
folded with ribbon + insert, 1pc per carton</t>
  </si>
  <si>
    <t>60% cotton, 30% Acrylic and 10% Polyester, 320gsm Nepal, Fringe Edge</t>
  </si>
  <si>
    <t>50x60'' + 4''x2</t>
  </si>
  <si>
    <t>Black Stripe</t>
  </si>
  <si>
    <t>6301.40.0010</t>
  </si>
  <si>
    <t>N15DF5021P-A</t>
  </si>
  <si>
    <t>N15DF5021P-B</t>
  </si>
  <si>
    <t>04WH1162P-A</t>
  </si>
  <si>
    <t>Grey Aztec</t>
  </si>
  <si>
    <t>N99DF5017P-A</t>
  </si>
  <si>
    <t>Neutral Aztec</t>
  </si>
  <si>
    <t>Ivory Stripe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</si>
</sst>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&quot;$&quot;#,##0.00"/>
    <numFmt numFmtId="178" formatCode="[$¥-478]#,##0.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1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2" fillId="0" borderId="1" xfId="4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</cellXfs>
  <cellStyles count="8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53341</xdr:rowOff>
    </xdr:from>
    <xdr:to>
      <xdr:col>1</xdr:col>
      <xdr:colOff>840984</xdr:colOff>
      <xdr:row>1</xdr:row>
      <xdr:rowOff>935991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1226821"/>
          <a:ext cx="795264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106681</xdr:rowOff>
    </xdr:from>
    <xdr:to>
      <xdr:col>1</xdr:col>
      <xdr:colOff>820657</xdr:colOff>
      <xdr:row>2</xdr:row>
      <xdr:rowOff>899161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" y="2385061"/>
          <a:ext cx="748267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</xdr:row>
      <xdr:rowOff>106680</xdr:rowOff>
    </xdr:from>
    <xdr:to>
      <xdr:col>1</xdr:col>
      <xdr:colOff>864826</xdr:colOff>
      <xdr:row>3</xdr:row>
      <xdr:rowOff>976630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4380" y="3489960"/>
          <a:ext cx="828631" cy="8559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83821</xdr:rowOff>
    </xdr:from>
    <xdr:to>
      <xdr:col>1</xdr:col>
      <xdr:colOff>859167</xdr:colOff>
      <xdr:row>4</xdr:row>
      <xdr:rowOff>1052831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" y="4572001"/>
          <a:ext cx="805827" cy="961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pane xSplit="12" ySplit="1" topLeftCell="O2" activePane="bottomRight" state="frozen"/>
      <selection pane="topRight" activeCell="K1" sqref="K1"/>
      <selection pane="bottomLeft" activeCell="A4" sqref="A4"/>
      <selection pane="bottomRight" activeCell="F4" sqref="F4"/>
    </sheetView>
  </sheetViews>
  <sheetFormatPr defaultColWidth="9.140625" defaultRowHeight="15"/>
  <cols>
    <col min="1" max="1" width="10.140625" style="2" customWidth="1"/>
    <col min="2" max="2" width="13" style="3" customWidth="1"/>
    <col min="3" max="3" width="8.42578125" style="3" customWidth="1"/>
    <col min="4" max="4" width="8.7109375" style="3" customWidth="1"/>
    <col min="5" max="5" width="11.7109375" style="3" customWidth="1"/>
    <col min="6" max="6" width="11.28515625" style="3" customWidth="1"/>
    <col min="7" max="7" width="9.140625" style="3" customWidth="1"/>
    <col min="8" max="8" width="14.5703125" style="3" customWidth="1"/>
    <col min="9" max="9" width="11.140625" style="3" customWidth="1"/>
    <col min="10" max="10" width="14.42578125" style="3" customWidth="1"/>
    <col min="11" max="11" width="13.140625" style="3" customWidth="1"/>
    <col min="12" max="12" width="8.140625" style="3" customWidth="1"/>
    <col min="13" max="13" width="6.85546875" style="3" customWidth="1"/>
    <col min="14" max="15" width="8.85546875" style="3" customWidth="1"/>
    <col min="16" max="16" width="11.140625" style="4" customWidth="1"/>
    <col min="17" max="17" width="9.85546875" style="5" customWidth="1"/>
    <col min="18" max="18" width="12" style="6" customWidth="1"/>
    <col min="19" max="19" width="11.140625" style="6" customWidth="1"/>
    <col min="20" max="20" width="8.140625" style="6" customWidth="1"/>
    <col min="21" max="21" width="9.42578125" style="3" customWidth="1"/>
    <col min="22" max="22" width="11" style="5" customWidth="1"/>
    <col min="23" max="23" width="13.140625" style="5" customWidth="1"/>
    <col min="24" max="24" width="11.140625" style="5" customWidth="1"/>
    <col min="25" max="25" width="12.85546875" style="5" customWidth="1"/>
    <col min="26" max="26" width="9.42578125" style="7" customWidth="1"/>
    <col min="27" max="27" width="13" style="5" customWidth="1"/>
    <col min="28" max="28" width="14.140625" style="7" customWidth="1"/>
    <col min="29" max="29" width="13.85546875" style="3" customWidth="1"/>
    <col min="30" max="30" width="13.85546875" style="6" customWidth="1"/>
    <col min="31" max="31" width="7.85546875" style="3" customWidth="1"/>
    <col min="32" max="32" width="8.42578125" style="8" customWidth="1"/>
    <col min="33" max="33" width="12.42578125" style="6" customWidth="1"/>
    <col min="34" max="34" width="8.85546875" style="6" customWidth="1"/>
    <col min="35" max="35" width="7.85546875" style="8" customWidth="1"/>
    <col min="36" max="36" width="5.85546875" style="6" customWidth="1"/>
    <col min="37" max="37" width="12.5703125" style="8" customWidth="1"/>
    <col min="38" max="38" width="8.5703125" style="6" customWidth="1"/>
    <col min="39" max="39" width="11.5703125" style="8" customWidth="1"/>
    <col min="40" max="41" width="10.85546875" style="6" customWidth="1"/>
    <col min="42" max="42" width="8.42578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8" customWidth="1"/>
    <col min="47" max="47" width="11.140625" style="8" customWidth="1"/>
    <col min="48" max="48" width="11.42578125" style="6" customWidth="1"/>
    <col min="49" max="49" width="11.5703125" style="6" customWidth="1"/>
    <col min="50" max="50" width="8.7109375" style="6" customWidth="1"/>
    <col min="51" max="51" width="12.140625" style="8" customWidth="1"/>
    <col min="52" max="52" width="12.140625" style="7" customWidth="1"/>
    <col min="53" max="53" width="9.5703125" style="3" customWidth="1"/>
    <col min="54" max="54" width="9.140625" style="3" customWidth="1"/>
    <col min="55" max="16384" width="9.140625" style="3"/>
  </cols>
  <sheetData>
    <row r="1" spans="1:55" ht="63.6" customHeight="1">
      <c r="A1" s="9" t="s">
        <v>8</v>
      </c>
      <c r="B1" s="9" t="s">
        <v>9</v>
      </c>
      <c r="C1" s="43" t="s">
        <v>10</v>
      </c>
      <c r="D1" s="44" t="s">
        <v>0</v>
      </c>
      <c r="E1" s="44" t="s">
        <v>3</v>
      </c>
      <c r="F1" s="11" t="s">
        <v>57</v>
      </c>
      <c r="G1" s="43" t="s">
        <v>11</v>
      </c>
      <c r="H1" s="10" t="s">
        <v>12</v>
      </c>
      <c r="I1" s="41" t="s">
        <v>60</v>
      </c>
      <c r="J1" s="10" t="s">
        <v>13</v>
      </c>
      <c r="K1" s="10" t="s">
        <v>14</v>
      </c>
      <c r="L1" s="10" t="s">
        <v>15</v>
      </c>
      <c r="M1" s="43" t="s">
        <v>16</v>
      </c>
      <c r="N1" s="43" t="s">
        <v>17</v>
      </c>
      <c r="O1" s="41" t="s">
        <v>59</v>
      </c>
      <c r="P1" s="12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17" t="s">
        <v>1</v>
      </c>
      <c r="V1" s="18" t="s">
        <v>23</v>
      </c>
      <c r="W1" s="18" t="s">
        <v>24</v>
      </c>
      <c r="X1" s="18" t="s">
        <v>25</v>
      </c>
      <c r="Y1" s="18" t="s">
        <v>26</v>
      </c>
      <c r="Z1" s="19" t="s">
        <v>27</v>
      </c>
      <c r="AA1" s="20" t="s">
        <v>28</v>
      </c>
      <c r="AB1" s="21" t="s">
        <v>29</v>
      </c>
      <c r="AC1" s="9" t="s">
        <v>30</v>
      </c>
      <c r="AD1" s="22" t="s">
        <v>31</v>
      </c>
      <c r="AE1" s="9" t="s">
        <v>32</v>
      </c>
      <c r="AF1" s="23" t="s">
        <v>33</v>
      </c>
      <c r="AG1" s="22" t="s">
        <v>34</v>
      </c>
      <c r="AH1" s="22" t="s">
        <v>35</v>
      </c>
      <c r="AI1" s="23" t="s">
        <v>36</v>
      </c>
      <c r="AJ1" s="22" t="s">
        <v>37</v>
      </c>
      <c r="AK1" s="23" t="s">
        <v>38</v>
      </c>
      <c r="AL1" s="22" t="s">
        <v>39</v>
      </c>
      <c r="AM1" s="23" t="s">
        <v>40</v>
      </c>
      <c r="AN1" s="22" t="s">
        <v>41</v>
      </c>
      <c r="AO1" s="22" t="s">
        <v>42</v>
      </c>
      <c r="AP1" s="17" t="s">
        <v>43</v>
      </c>
      <c r="AQ1" s="23" t="s">
        <v>44</v>
      </c>
      <c r="AR1" s="22" t="s">
        <v>45</v>
      </c>
      <c r="AS1" s="17" t="s">
        <v>46</v>
      </c>
      <c r="AT1" s="23" t="s">
        <v>47</v>
      </c>
      <c r="AU1" s="22" t="s">
        <v>48</v>
      </c>
      <c r="AV1" s="22" t="s">
        <v>49</v>
      </c>
      <c r="AW1" s="24" t="s">
        <v>50</v>
      </c>
      <c r="AX1" s="25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19" t="s">
        <v>56</v>
      </c>
    </row>
    <row r="2" spans="1:55" ht="87" customHeight="1">
      <c r="A2" s="28">
        <v>1</v>
      </c>
      <c r="B2" s="1"/>
      <c r="C2" s="1" t="s">
        <v>68</v>
      </c>
      <c r="D2" s="1" t="s">
        <v>7</v>
      </c>
      <c r="E2" s="1" t="s">
        <v>6</v>
      </c>
      <c r="F2" s="1" t="s">
        <v>5</v>
      </c>
      <c r="G2" s="1" t="s">
        <v>61</v>
      </c>
      <c r="H2" s="1" t="s">
        <v>63</v>
      </c>
      <c r="I2" s="1" t="s">
        <v>62</v>
      </c>
      <c r="J2" s="1" t="s">
        <v>64</v>
      </c>
      <c r="K2" s="1" t="s">
        <v>65</v>
      </c>
      <c r="L2" s="1" t="s">
        <v>66</v>
      </c>
      <c r="M2" s="1"/>
      <c r="N2" s="1"/>
      <c r="O2" s="42" t="s">
        <v>58</v>
      </c>
      <c r="P2" s="29"/>
      <c r="Q2" s="30">
        <v>8.1</v>
      </c>
      <c r="R2" s="31">
        <f>IF(ISERROR(P2/Q2),"",P2/Q2)</f>
        <v>0</v>
      </c>
      <c r="S2" s="32">
        <v>6.71</v>
      </c>
      <c r="T2" s="33"/>
      <c r="U2" s="1" t="s">
        <v>4</v>
      </c>
      <c r="V2" s="30">
        <v>28</v>
      </c>
      <c r="W2" s="30">
        <v>28</v>
      </c>
      <c r="X2" s="30">
        <v>10</v>
      </c>
      <c r="Y2" s="30"/>
      <c r="Z2" s="34">
        <v>1</v>
      </c>
      <c r="AA2" s="35">
        <f>IF(V2="","",V2*W2*X2/1000000)</f>
        <v>7.8399999999999997E-3</v>
      </c>
      <c r="AB2" s="36">
        <f>IF(Z2="","",65/AA2*Z2)</f>
        <v>8290.8163265306121</v>
      </c>
      <c r="AC2" s="1">
        <v>4300</v>
      </c>
      <c r="AD2" s="37">
        <f>IF(ISERROR(AC2/AB2),"",AC2/AB2)</f>
        <v>0.51864615384615387</v>
      </c>
      <c r="AE2" s="1" t="s">
        <v>67</v>
      </c>
      <c r="AF2" s="38">
        <v>0.185</v>
      </c>
      <c r="AG2" s="37">
        <f>IF(ISERROR(S2*AF2),"",S2*AF2)</f>
        <v>1.24135</v>
      </c>
      <c r="AH2" s="37">
        <f>IF(ISERROR(S2+AD2+AG2),"",S2+AD2+AG2)</f>
        <v>8.4699961538461537</v>
      </c>
      <c r="AI2" s="38">
        <v>0.05</v>
      </c>
      <c r="AJ2" s="37">
        <f t="shared" ref="AJ2" si="0">IF(ISERROR(AY2*AI2),"",AY2*AI2)</f>
        <v>0.95214285714285729</v>
      </c>
      <c r="AK2" s="38">
        <v>0.08</v>
      </c>
      <c r="AL2" s="37">
        <f t="shared" ref="AL2" si="1">IF(ISERROR(AY2*AK2),"",AY2*AK2)</f>
        <v>1.5234285714285716</v>
      </c>
      <c r="AM2" s="38">
        <v>0.1</v>
      </c>
      <c r="AN2" s="37">
        <f t="shared" ref="AN2" si="2">IF(ISERROR(AY2*AM2),"",AY2*AM2)</f>
        <v>1.9042857142857146</v>
      </c>
      <c r="AO2" s="37">
        <f>IF((AZ2-AY2)&lt;2.5,2.5-(AZ2-AY2),0)</f>
        <v>1.5478571428571435</v>
      </c>
      <c r="AP2" s="1" t="s">
        <v>2</v>
      </c>
      <c r="AQ2" s="38">
        <v>0.05</v>
      </c>
      <c r="AR2" s="37">
        <f t="shared" ref="AR2" si="3">IF(ISERROR(AY2*AQ2),"",AY2*AQ2)</f>
        <v>0.95214285714285729</v>
      </c>
      <c r="AS2" s="1"/>
      <c r="AT2" s="38"/>
      <c r="AU2" s="37">
        <f>IF(ISERROR(AS2*AT2),"",AS2*AT2)</f>
        <v>0</v>
      </c>
      <c r="AV2" s="37">
        <f>IF(ISERROR(AJ2+AL2+AN2+AO2+AR2+AU2),"",AJ2+AL2+AN2+AO2+AR2+AU2)</f>
        <v>6.8798571428571442</v>
      </c>
      <c r="AW2" s="37">
        <f t="shared" ref="AW2" si="4">IF(ISERROR(AH2+AV2),"",AH2+AV2)</f>
        <v>15.349853296703298</v>
      </c>
      <c r="AX2" s="39">
        <f>IF(ISERROR((AY2-AW2)/AY2),"",(AY2-AW2)/AY2)</f>
        <v>0.19393118471925674</v>
      </c>
      <c r="AY2" s="37">
        <f>IF(AZ2="","",AZ2/1.05)</f>
        <v>19.042857142857144</v>
      </c>
      <c r="AZ2" s="37">
        <f>IF(ISERROR(BA2*(1-BB2)),"",BA2*(1-BB2))</f>
        <v>19.995000000000001</v>
      </c>
      <c r="BA2" s="33">
        <v>39.99</v>
      </c>
      <c r="BB2" s="38">
        <v>0.5</v>
      </c>
      <c r="BC2" s="40"/>
    </row>
    <row r="3" spans="1:55" ht="87" customHeight="1">
      <c r="A3" s="28">
        <v>2</v>
      </c>
      <c r="B3" s="1"/>
      <c r="C3" s="1" t="s">
        <v>69</v>
      </c>
      <c r="D3" s="1" t="s">
        <v>7</v>
      </c>
      <c r="E3" s="1" t="s">
        <v>6</v>
      </c>
      <c r="F3" s="1" t="s">
        <v>5</v>
      </c>
      <c r="G3" s="1" t="s">
        <v>61</v>
      </c>
      <c r="H3" s="1" t="s">
        <v>63</v>
      </c>
      <c r="I3" s="1" t="s">
        <v>62</v>
      </c>
      <c r="J3" s="1" t="s">
        <v>64</v>
      </c>
      <c r="K3" s="1" t="s">
        <v>65</v>
      </c>
      <c r="L3" s="1" t="s">
        <v>74</v>
      </c>
      <c r="M3" s="1"/>
      <c r="N3" s="1"/>
      <c r="O3" s="42" t="s">
        <v>58</v>
      </c>
      <c r="P3" s="29"/>
      <c r="Q3" s="30">
        <v>8.1</v>
      </c>
      <c r="R3" s="31">
        <f>IF(ISERROR(P3/Q3),"",P3/Q3)</f>
        <v>0</v>
      </c>
      <c r="S3" s="32">
        <v>6.71</v>
      </c>
      <c r="T3" s="33"/>
      <c r="U3" s="1" t="s">
        <v>4</v>
      </c>
      <c r="V3" s="30">
        <v>28</v>
      </c>
      <c r="W3" s="30">
        <v>28</v>
      </c>
      <c r="X3" s="30">
        <v>10</v>
      </c>
      <c r="Y3" s="30"/>
      <c r="Z3" s="34">
        <v>1</v>
      </c>
      <c r="AA3" s="35">
        <f>IF(V3="","",V3*W3*X3/1000000)</f>
        <v>7.8399999999999997E-3</v>
      </c>
      <c r="AB3" s="36">
        <f>IF(Z3="","",65/AA3*Z3)</f>
        <v>8290.8163265306121</v>
      </c>
      <c r="AC3" s="1">
        <v>4300</v>
      </c>
      <c r="AD3" s="37">
        <f>IF(ISERROR(AC3/AB3),"",AC3/AB3)</f>
        <v>0.51864615384615387</v>
      </c>
      <c r="AE3" s="1" t="s">
        <v>67</v>
      </c>
      <c r="AF3" s="38">
        <v>0.185</v>
      </c>
      <c r="AG3" s="37">
        <f>IF(ISERROR(S3*AF3),"",S3*AF3)</f>
        <v>1.24135</v>
      </c>
      <c r="AH3" s="37">
        <f>IF(ISERROR(S3+AD3+AG3),"",S3+AD3+AG3)</f>
        <v>8.4699961538461537</v>
      </c>
      <c r="AI3" s="38">
        <v>0.05</v>
      </c>
      <c r="AJ3" s="37">
        <f t="shared" ref="AJ3" si="5">IF(ISERROR(AY3*AI3),"",AY3*AI3)</f>
        <v>0.95214285714285729</v>
      </c>
      <c r="AK3" s="38">
        <v>0.08</v>
      </c>
      <c r="AL3" s="37">
        <f t="shared" ref="AL3" si="6">IF(ISERROR(AY3*AK3),"",AY3*AK3)</f>
        <v>1.5234285714285716</v>
      </c>
      <c r="AM3" s="38">
        <v>0.1</v>
      </c>
      <c r="AN3" s="37">
        <f t="shared" ref="AN3" si="7">IF(ISERROR(AY3*AM3),"",AY3*AM3)</f>
        <v>1.9042857142857146</v>
      </c>
      <c r="AO3" s="37">
        <f>IF((AZ3-AY3)&lt;2.5,2.5-(AZ3-AY3),0)</f>
        <v>1.5478571428571435</v>
      </c>
      <c r="AP3" s="1" t="s">
        <v>2</v>
      </c>
      <c r="AQ3" s="38">
        <v>0.05</v>
      </c>
      <c r="AR3" s="37">
        <f t="shared" ref="AR3" si="8">IF(ISERROR(AY3*AQ3),"",AY3*AQ3)</f>
        <v>0.95214285714285729</v>
      </c>
      <c r="AS3" s="1"/>
      <c r="AT3" s="38"/>
      <c r="AU3" s="37">
        <f>IF(ISERROR(AS3*AT3),"",AS3*AT3)</f>
        <v>0</v>
      </c>
      <c r="AV3" s="37">
        <f>IF(ISERROR(AJ3+AL3+AN3+AO3+AR3+AU3),"",AJ3+AL3+AN3+AO3+AR3+AU3)</f>
        <v>6.8798571428571442</v>
      </c>
      <c r="AW3" s="37">
        <f t="shared" ref="AW3" si="9">IF(ISERROR(AH3+AV3),"",AH3+AV3)</f>
        <v>15.349853296703298</v>
      </c>
      <c r="AX3" s="39">
        <f>IF(ISERROR((AY3-AW3)/AY3),"",(AY3-AW3)/AY3)</f>
        <v>0.19393118471925674</v>
      </c>
      <c r="AY3" s="37">
        <f>IF(AZ3="","",AZ3/1.05)</f>
        <v>19.042857142857144</v>
      </c>
      <c r="AZ3" s="37">
        <f>IF(ISERROR(BA3*(1-BB3)),"",BA3*(1-BB3))</f>
        <v>19.995000000000001</v>
      </c>
      <c r="BA3" s="33">
        <v>39.99</v>
      </c>
      <c r="BB3" s="38">
        <v>0.5</v>
      </c>
      <c r="BC3" s="40"/>
    </row>
    <row r="4" spans="1:55" ht="87" customHeight="1">
      <c r="A4" s="28">
        <v>3</v>
      </c>
      <c r="B4" s="1"/>
      <c r="C4" s="1" t="s">
        <v>70</v>
      </c>
      <c r="D4" s="1" t="s">
        <v>7</v>
      </c>
      <c r="E4" s="1" t="s">
        <v>6</v>
      </c>
      <c r="F4" s="1" t="s">
        <v>5</v>
      </c>
      <c r="G4" s="1" t="s">
        <v>61</v>
      </c>
      <c r="H4" s="1" t="s">
        <v>63</v>
      </c>
      <c r="I4" s="1" t="s">
        <v>62</v>
      </c>
      <c r="J4" s="1" t="s">
        <v>64</v>
      </c>
      <c r="K4" s="1" t="s">
        <v>65</v>
      </c>
      <c r="L4" s="1" t="s">
        <v>71</v>
      </c>
      <c r="M4" s="1"/>
      <c r="N4" s="1"/>
      <c r="O4" s="42" t="s">
        <v>58</v>
      </c>
      <c r="P4" s="29"/>
      <c r="Q4" s="30">
        <v>8.1</v>
      </c>
      <c r="R4" s="31">
        <f>IF(ISERROR(P4/Q4),"",P4/Q4)</f>
        <v>0</v>
      </c>
      <c r="S4" s="32">
        <v>6.71</v>
      </c>
      <c r="T4" s="33"/>
      <c r="U4" s="1" t="s">
        <v>4</v>
      </c>
      <c r="V4" s="30">
        <v>28</v>
      </c>
      <c r="W4" s="30">
        <v>28</v>
      </c>
      <c r="X4" s="30">
        <v>10</v>
      </c>
      <c r="Y4" s="30"/>
      <c r="Z4" s="34">
        <v>1</v>
      </c>
      <c r="AA4" s="35">
        <f>IF(V4="","",V4*W4*X4/1000000)</f>
        <v>7.8399999999999997E-3</v>
      </c>
      <c r="AB4" s="36">
        <f>IF(Z4="","",65/AA4*Z4)</f>
        <v>8290.8163265306121</v>
      </c>
      <c r="AC4" s="1">
        <v>4300</v>
      </c>
      <c r="AD4" s="37">
        <f>IF(ISERROR(AC4/AB4),"",AC4/AB4)</f>
        <v>0.51864615384615387</v>
      </c>
      <c r="AE4" s="1" t="s">
        <v>67</v>
      </c>
      <c r="AF4" s="38">
        <v>0.185</v>
      </c>
      <c r="AG4" s="37">
        <f>IF(ISERROR(S4*AF4),"",S4*AF4)</f>
        <v>1.24135</v>
      </c>
      <c r="AH4" s="37">
        <f>IF(ISERROR(S4+AD4+AG4),"",S4+AD4+AG4)</f>
        <v>8.4699961538461537</v>
      </c>
      <c r="AI4" s="38">
        <v>0.05</v>
      </c>
      <c r="AJ4" s="37">
        <f t="shared" ref="AJ4" si="10">IF(ISERROR(AY4*AI4),"",AY4*AI4)</f>
        <v>0.95214285714285729</v>
      </c>
      <c r="AK4" s="38">
        <v>0.08</v>
      </c>
      <c r="AL4" s="37">
        <f t="shared" ref="AL4" si="11">IF(ISERROR(AY4*AK4),"",AY4*AK4)</f>
        <v>1.5234285714285716</v>
      </c>
      <c r="AM4" s="38">
        <v>0.1</v>
      </c>
      <c r="AN4" s="37">
        <f t="shared" ref="AN4" si="12">IF(ISERROR(AY4*AM4),"",AY4*AM4)</f>
        <v>1.9042857142857146</v>
      </c>
      <c r="AO4" s="37">
        <f>IF((AZ4-AY4)&lt;2.5,2.5-(AZ4-AY4),0)</f>
        <v>1.5478571428571435</v>
      </c>
      <c r="AP4" s="1" t="s">
        <v>2</v>
      </c>
      <c r="AQ4" s="38">
        <v>0.05</v>
      </c>
      <c r="AR4" s="37">
        <f t="shared" ref="AR4" si="13">IF(ISERROR(AY4*AQ4),"",AY4*AQ4)</f>
        <v>0.95214285714285729</v>
      </c>
      <c r="AS4" s="1"/>
      <c r="AT4" s="38"/>
      <c r="AU4" s="37">
        <f>IF(ISERROR(AS4*AT4),"",AS4*AT4)</f>
        <v>0</v>
      </c>
      <c r="AV4" s="37">
        <f>IF(ISERROR(AJ4+AL4+AN4+AO4+AR4+AU4),"",AJ4+AL4+AN4+AO4+AR4+AU4)</f>
        <v>6.8798571428571442</v>
      </c>
      <c r="AW4" s="37">
        <f t="shared" ref="AW4" si="14">IF(ISERROR(AH4+AV4),"",AH4+AV4)</f>
        <v>15.349853296703298</v>
      </c>
      <c r="AX4" s="39">
        <f>IF(ISERROR((AY4-AW4)/AY4),"",(AY4-AW4)/AY4)</f>
        <v>0.19393118471925674</v>
      </c>
      <c r="AY4" s="37">
        <f>IF(AZ4="","",AZ4/1.05)</f>
        <v>19.042857142857144</v>
      </c>
      <c r="AZ4" s="37">
        <f>IF(ISERROR(BA4*(1-BB4)),"",BA4*(1-BB4))</f>
        <v>19.995000000000001</v>
      </c>
      <c r="BA4" s="33">
        <v>39.99</v>
      </c>
      <c r="BB4" s="38">
        <v>0.5</v>
      </c>
      <c r="BC4" s="40"/>
    </row>
    <row r="5" spans="1:55" ht="87" customHeight="1">
      <c r="A5" s="28">
        <v>4</v>
      </c>
      <c r="B5" s="1"/>
      <c r="C5" s="1" t="s">
        <v>72</v>
      </c>
      <c r="D5" s="1" t="s">
        <v>7</v>
      </c>
      <c r="E5" s="1" t="s">
        <v>6</v>
      </c>
      <c r="F5" s="1" t="s">
        <v>5</v>
      </c>
      <c r="G5" s="1" t="s">
        <v>61</v>
      </c>
      <c r="H5" s="1" t="s">
        <v>63</v>
      </c>
      <c r="I5" s="1" t="s">
        <v>62</v>
      </c>
      <c r="J5" s="1" t="s">
        <v>64</v>
      </c>
      <c r="K5" s="1" t="s">
        <v>65</v>
      </c>
      <c r="L5" s="1" t="s">
        <v>73</v>
      </c>
      <c r="M5" s="1"/>
      <c r="N5" s="1"/>
      <c r="O5" s="42" t="s">
        <v>58</v>
      </c>
      <c r="P5" s="29"/>
      <c r="Q5" s="30">
        <v>8.1</v>
      </c>
      <c r="R5" s="31">
        <f>IF(ISERROR(P5/Q5),"",P5/Q5)</f>
        <v>0</v>
      </c>
      <c r="S5" s="32">
        <v>6.71</v>
      </c>
      <c r="T5" s="33"/>
      <c r="U5" s="1" t="s">
        <v>4</v>
      </c>
      <c r="V5" s="30">
        <v>28</v>
      </c>
      <c r="W5" s="30">
        <v>28</v>
      </c>
      <c r="X5" s="30">
        <v>10</v>
      </c>
      <c r="Y5" s="30"/>
      <c r="Z5" s="34">
        <v>1</v>
      </c>
      <c r="AA5" s="35">
        <f>IF(V5="","",V5*W5*X5/1000000)</f>
        <v>7.8399999999999997E-3</v>
      </c>
      <c r="AB5" s="36">
        <f>IF(Z5="","",65/AA5*Z5)</f>
        <v>8290.8163265306121</v>
      </c>
      <c r="AC5" s="1">
        <v>4300</v>
      </c>
      <c r="AD5" s="37">
        <f>IF(ISERROR(AC5/AB5),"",AC5/AB5)</f>
        <v>0.51864615384615387</v>
      </c>
      <c r="AE5" s="1" t="s">
        <v>67</v>
      </c>
      <c r="AF5" s="38">
        <v>0.185</v>
      </c>
      <c r="AG5" s="37">
        <f>IF(ISERROR(S5*AF5),"",S5*AF5)</f>
        <v>1.24135</v>
      </c>
      <c r="AH5" s="37">
        <f>IF(ISERROR(S5+AD5+AG5),"",S5+AD5+AG5)</f>
        <v>8.4699961538461537</v>
      </c>
      <c r="AI5" s="38">
        <v>0.05</v>
      </c>
      <c r="AJ5" s="37">
        <f t="shared" ref="AJ5" si="15">IF(ISERROR(AY5*AI5),"",AY5*AI5)</f>
        <v>0.95214285714285729</v>
      </c>
      <c r="AK5" s="38">
        <v>0.08</v>
      </c>
      <c r="AL5" s="37">
        <f t="shared" ref="AL5" si="16">IF(ISERROR(AY5*AK5),"",AY5*AK5)</f>
        <v>1.5234285714285716</v>
      </c>
      <c r="AM5" s="38">
        <v>0.1</v>
      </c>
      <c r="AN5" s="37">
        <f t="shared" ref="AN5" si="17">IF(ISERROR(AY5*AM5),"",AY5*AM5)</f>
        <v>1.9042857142857146</v>
      </c>
      <c r="AO5" s="37">
        <f>IF((AZ5-AY5)&lt;2.5,2.5-(AZ5-AY5),0)</f>
        <v>1.5478571428571435</v>
      </c>
      <c r="AP5" s="1" t="s">
        <v>2</v>
      </c>
      <c r="AQ5" s="38">
        <v>0.05</v>
      </c>
      <c r="AR5" s="37">
        <f t="shared" ref="AR5" si="18">IF(ISERROR(AY5*AQ5),"",AY5*AQ5)</f>
        <v>0.95214285714285729</v>
      </c>
      <c r="AS5" s="1"/>
      <c r="AT5" s="38"/>
      <c r="AU5" s="37">
        <f>IF(ISERROR(AS5*AT5),"",AS5*AT5)</f>
        <v>0</v>
      </c>
      <c r="AV5" s="37">
        <f>IF(ISERROR(AJ5+AL5+AN5+AO5+AR5+AU5),"",AJ5+AL5+AN5+AO5+AR5+AU5)</f>
        <v>6.8798571428571442</v>
      </c>
      <c r="AW5" s="37">
        <f t="shared" ref="AW5" si="19">IF(ISERROR(AH5+AV5),"",AH5+AV5)</f>
        <v>15.349853296703298</v>
      </c>
      <c r="AX5" s="39">
        <f>IF(ISERROR((AY5-AW5)/AY5),"",(AY5-AW5)/AY5)</f>
        <v>0.19393118471925674</v>
      </c>
      <c r="AY5" s="37">
        <f>IF(AZ5="","",AZ5/1.05)</f>
        <v>19.042857142857144</v>
      </c>
      <c r="AZ5" s="37">
        <f>IF(ISERROR(BA5*(1-BB5)),"",BA5*(1-BB5))</f>
        <v>19.995000000000001</v>
      </c>
      <c r="BA5" s="33">
        <v>39.99</v>
      </c>
      <c r="BB5" s="38">
        <v>0.5</v>
      </c>
      <c r="BC5" s="40"/>
    </row>
  </sheetData>
  <sheetProtection insertRows="0" deleteRows="0" sort="0"/>
  <protectedRanges>
    <protectedRange sqref="A6:AZ249 A2:N5 P2:BC5" name="Range1"/>
    <protectedRange sqref="O2:O5" name="Range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U2:U5</xm:sqref>
        </x14:dataValidation>
        <x14:dataValidation type="list" allowBlank="1" showInputMessage="1" showErrorMessage="1">
          <x14:formula1>
            <xm:f>#REF!</xm:f>
          </x14:formula1>
          <xm:sqref>O2:O5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2025-07-10T04:07:32Z</dcterms:modified>
</cp:coreProperties>
</file>