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93E612D0-7298-430E-9217-D16271BB84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definedNames>
    <definedName name="categories">#REF!</definedName>
    <definedName name="category">#REF!</definedName>
    <definedName name="cls">#REF!</definedName>
    <definedName name="dls">#REF!</definedName>
    <definedName name="productcategory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" i="5" l="1"/>
  <c r="AD2" i="5" s="1"/>
  <c r="AF2" i="5" s="1"/>
  <c r="AC3" i="5"/>
  <c r="AD3" i="5" s="1"/>
  <c r="AF3" i="5" s="1"/>
  <c r="AH3" i="5" l="1"/>
  <c r="AI3" i="5" s="1"/>
  <c r="AJ3" i="5" s="1"/>
  <c r="AH2" i="5"/>
  <c r="AI2" i="5" s="1"/>
  <c r="AJ2" i="5" s="1"/>
  <c r="BF3" i="5"/>
  <c r="AV3" i="5"/>
  <c r="AS3" i="5"/>
  <c r="AP3" i="5"/>
  <c r="AN3" i="5"/>
  <c r="AL3" i="5"/>
  <c r="T3" i="5"/>
  <c r="BF2" i="5"/>
  <c r="AV2" i="5"/>
  <c r="AS2" i="5"/>
  <c r="AP2" i="5"/>
  <c r="AN2" i="5"/>
  <c r="AL2" i="5"/>
  <c r="T2" i="5"/>
  <c r="AW2" i="5" l="1"/>
  <c r="AX2" i="5" s="1"/>
  <c r="AY2" i="5" s="1"/>
  <c r="AW3" i="5"/>
  <c r="AX3" i="5" s="1"/>
  <c r="AY3" i="5" s="1"/>
  <c r="BE2" i="5" l="1"/>
  <c r="BE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EABCC4E1-AEE2-4D1A-9898-CCF1C91D19D9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10F3A7A2-5A4D-49D6-B43C-2963C0B108A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E2557293-D041-4A02-BA50-C5E61497DB7D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49F9C79F-FE42-40F8-AC6F-D8E125623DC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02E536FA-BA44-4DE1-B34E-CF211795323B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0AA273DD-429D-49B5-8ECF-94A3E20E7CE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31B3F9CF-1992-4223-816A-667CEC592302}">
      <text>
        <r>
          <rPr>
            <sz val="11"/>
            <rFont val="Calibri"/>
            <family val="2"/>
          </rPr>
          <t>[JLA FOB CA/GA Price Quote (Value)]*[DA %]</t>
        </r>
      </text>
    </comment>
    <comment ref="AM1" authorId="0" shapeId="0" xr:uid="{21CB1B6F-3B49-49EF-8E26-10E1F308AF17}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 xr:uid="{90899D71-835F-41A6-A98F-B8151E2876EE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O1" authorId="0" shapeId="0" xr:uid="{8979F77C-1BEF-418C-B49F-0EA831772773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255421A0-6A2D-4A65-B23E-D7647B800A0E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S1" authorId="0" shapeId="0" xr:uid="{6EE6C5E6-D2F4-4095-96D1-52E92BB1AD08}">
      <text>
        <r>
          <rPr>
            <sz val="11"/>
            <rFont val="Calibri"/>
            <family val="2"/>
          </rPr>
          <t>[JLA FOB CA/GA Price Quote (Value)]*[Load 1 %]</t>
        </r>
      </text>
    </comment>
    <comment ref="AV1" authorId="0" shapeId="0" xr:uid="{BAC59653-407A-4CE7-A027-39802492C848}">
      <text>
        <r>
          <rPr>
            <sz val="11"/>
            <rFont val="Calibri"/>
            <family val="2"/>
          </rPr>
          <t>[JLA FOB CA/GA Price Quote (Value)]*[Load 2 %]</t>
        </r>
      </text>
    </comment>
    <comment ref="AW1" authorId="0" shapeId="0" xr:uid="{D8D67D1C-26F7-4C4E-B03D-EECB2B099F53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X1" authorId="0" shapeId="0" xr:uid="{A686144A-001B-42ED-B2D4-1B922F379D83}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 xr:uid="{8FEA6719-C6EE-4331-BFC1-F25590AFED90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Z1" authorId="0" shapeId="0" xr:uid="{7A34CED6-76B9-477C-AA42-27BA6E34A084}">
      <text>
        <r>
          <rPr>
            <sz val="11"/>
            <rFont val="Calibri"/>
            <family val="2"/>
          </rPr>
          <t>[Suggested Retail Price]*(1-[Retailer Markup])</t>
        </r>
      </text>
    </comment>
    <comment ref="BE1" authorId="0" shapeId="0" xr:uid="{C8EBECBC-7F9D-43F6-A5AF-6DE0DBA72B21}">
      <text>
        <r>
          <rPr>
            <sz val="11"/>
            <rFont val="Calibri"/>
            <family val="2"/>
          </rPr>
          <t>[LDP Cost with Load $]*[Total Quantity]</t>
        </r>
      </text>
    </comment>
    <comment ref="BF1" authorId="0" shapeId="0" xr:uid="{FB754FD5-EA2D-499B-B779-361F66AFB84E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<sst xmlns="http://schemas.openxmlformats.org/spreadsheetml/2006/main" count="88" uniqueCount="76">
  <si>
    <t>Brand</t>
  </si>
  <si>
    <t>Package Type</t>
  </si>
  <si>
    <t>Licensor</t>
  </si>
  <si>
    <t>Normal</t>
  </si>
  <si>
    <t xml:space="preserve">Cremieux  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</si>
  <si>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</si>
  <si>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</si>
  <si>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</si>
  <si>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</si>
  <si>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</si>
  <si>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</si>
  <si>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</si>
  <si>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</si>
  <si>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</si>
  <si>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</si>
  <si>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</si>
  <si>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</si>
  <si>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</si>
  <si>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</si>
  <si>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</si>
  <si>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</si>
  <si>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</si>
  <si>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</si>
  <si>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</si>
  <si>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</si>
  <si>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</si>
  <si>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</si>
  <si>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</si>
  <si>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</si>
  <si>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</si>
  <si>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</si>
  <si>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</si>
  <si>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</si>
  <si>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</si>
  <si>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</si>
  <si>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</si>
  <si>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</si>
  <si>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</si>
  <si>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</si>
  <si>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</si>
  <si>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</si>
  <si>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</si>
  <si>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</si>
  <si>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</si>
  <si>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</si>
  <si>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</si>
  <si>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</si>
  <si>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</si>
  <si>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</si>
  <si>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</si>
  <si>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</si>
  <si>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</si>
  <si>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</si>
  <si>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</si>
  <si>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</si>
  <si>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</si>
  <si>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</si>
  <si>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</si>
  <si>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</si>
  <si>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</si>
  <si>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COMFORTER (SET)</t>
  </si>
  <si>
    <t>Material-Short</t>
  </si>
  <si>
    <t>C-HUM-FQCMS</t>
  </si>
  <si>
    <t>C-HUM-KCMS</t>
  </si>
  <si>
    <t>King:
114 x 96"/20x36" (2)</t>
  </si>
  <si>
    <t>Humphrey</t>
    <phoneticPr fontId="9" type="noConversion"/>
  </si>
  <si>
    <t>Comforter Mini Set</t>
    <phoneticPr fontId="9" type="noConversion"/>
  </si>
  <si>
    <t>Humphrey Comforter Mini Set</t>
    <phoneticPr fontId="9" type="noConversion"/>
  </si>
  <si>
    <t>Multi</t>
    <phoneticPr fontId="9" type="noConversion"/>
  </si>
  <si>
    <t>Full/Queen:
96 x 96"/20x26"(2)</t>
    <phoneticPr fontId="9" type="noConversion"/>
  </si>
  <si>
    <t>Photo Support</t>
    <phoneticPr fontId="9" type="noConversion"/>
  </si>
  <si>
    <t>9404.40.1000</t>
    <phoneticPr fontId="9" type="noConversion"/>
  </si>
  <si>
    <t>Cotton Yarn Dyed Plaid</t>
  </si>
  <si>
    <t xml:space="preserve">Face: cotton yarn dyed plaid 
 Back:  100% cotton solid  
  Filling: 200 gsm polyfill
   Visible bar tucking </t>
  </si>
  <si>
    <t>DL10-1252</t>
  </si>
  <si>
    <t>DL10-1253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</si>
</sst>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3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name val="等线"/>
      <family val="2"/>
      <scheme val="minor"/>
    </font>
    <font>
      <sz val="12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4" fillId="0" borderId="0"/>
    <xf numFmtId="0" fontId="4" fillId="0" borderId="0"/>
    <xf numFmtId="0" fontId="4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176" fontId="10" fillId="0" borderId="0" applyFont="0" applyFill="0" applyBorder="0" applyAlignment="0" applyProtection="0"/>
    <xf numFmtId="0" fontId="4" fillId="0" borderId="0"/>
    <xf numFmtId="176" fontId="4" fillId="0" borderId="0" applyFont="0" applyFill="0" applyBorder="0" applyAlignment="0" applyProtection="0"/>
    <xf numFmtId="0" fontId="1" fillId="0" borderId="0"/>
    <xf numFmtId="0" fontId="12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4" fillId="0" borderId="0"/>
    <xf numFmtId="176" fontId="1" fillId="0" borderId="0" applyFont="0" applyFill="0" applyBorder="0" applyAlignment="0" applyProtection="0"/>
    <xf numFmtId="0" fontId="12" fillId="0" borderId="0"/>
    <xf numFmtId="0" fontId="4" fillId="0" borderId="0"/>
  </cellStyleXfs>
  <cellXfs count="58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178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77" fontId="7" fillId="4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0" fontId="6" fillId="0" borderId="0" xfId="0" applyFont="1" applyAlignment="1">
      <alignment horizontal="center" wrapText="1"/>
    </xf>
    <xf numFmtId="177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7" fontId="5" fillId="7" borderId="1" xfId="1" applyNumberFormat="1" applyFont="1" applyFill="1" applyBorder="1" applyAlignment="1">
      <alignment wrapText="1"/>
    </xf>
    <xf numFmtId="177" fontId="2" fillId="3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2" borderId="3" xfId="0" applyNumberFormat="1" applyFill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2" fillId="5" borderId="1" xfId="6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2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6" applyAlignment="1">
      <alignment wrapText="1"/>
    </xf>
    <xf numFmtId="0" fontId="11" fillId="0" borderId="1" xfId="7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9" borderId="1" xfId="12" applyFont="1" applyFill="1" applyBorder="1" applyAlignment="1">
      <alignment horizontal="left" vertical="center" wrapText="1"/>
    </xf>
    <xf numFmtId="10" fontId="8" fillId="0" borderId="1" xfId="0" applyNumberFormat="1" applyFont="1" applyBorder="1" applyAlignment="1">
      <alignment wrapText="1"/>
    </xf>
  </cellXfs>
  <cellStyles count="19">
    <cellStyle name="_ET_STYLE_NoName_00_" xfId="15" xr:uid="{DB3DC819-86BC-4A8B-A3D5-A6AD9A45A5BE}"/>
    <cellStyle name="_quotation-Mercury  3.22.2011 (for BBB)" xfId="18" xr:uid="{B9366819-BD2A-4CFF-A0A7-4F099BF7BBC1}"/>
    <cellStyle name="Currency 2" xfId="4" xr:uid="{A48D031E-B8CD-43B1-86F7-B68827965248}"/>
    <cellStyle name="Currency 2 2" xfId="10" xr:uid="{ACCFEF33-8155-4CBA-A9F0-E6F12B75C16A}"/>
    <cellStyle name="Currency 3" xfId="13" xr:uid="{304A5A0F-DBDC-4C6D-AA24-5BFD63EDA227}"/>
    <cellStyle name="Normal 2" xfId="6" xr:uid="{09A1825B-187A-42C5-999A-C45FA4DADBED}"/>
    <cellStyle name="Normal 2 18 2" xfId="1" xr:uid="{1BA08453-9F65-454B-A4A0-7177E70831F2}"/>
    <cellStyle name="Normal 2 2" xfId="11" xr:uid="{98D152DD-84AE-410C-8AFE-4EF46138E45D}"/>
    <cellStyle name="Normal 4" xfId="9" xr:uid="{0A04B277-F2D6-4ABF-A6AD-D2C02563BE09}"/>
    <cellStyle name="Normal 4 2" xfId="12" xr:uid="{B7AC4630-F0C7-4FDF-A57B-A2F4121EB123}"/>
    <cellStyle name="Percent 2" xfId="5" xr:uid="{55F1ADEC-5EEC-4DC4-A0F8-0707E953E32C}"/>
    <cellStyle name="Percent 2 2" xfId="14" xr:uid="{47C7EFEB-5AA9-46E4-8678-307EE9582385}"/>
    <cellStyle name="Style 1" xfId="3" xr:uid="{F4609D05-B161-47A5-8040-F8D4BA086F06}"/>
    <cellStyle name="常规" xfId="0" builtinId="0"/>
    <cellStyle name="常规 2" xfId="7" xr:uid="{D3E83912-73C7-46DA-93F9-AB7811CDA7D0}"/>
    <cellStyle name="常规 2 2" xfId="17" xr:uid="{41C392E7-3F38-44B7-AB9A-8A05917AD20F}"/>
    <cellStyle name="货币 2" xfId="8" xr:uid="{CB5E73F1-F0CE-4123-B45F-978ED09313A8}"/>
    <cellStyle name="货币 3" xfId="16" xr:uid="{C749BD24-A454-4DAB-95FA-DA8A225DCAFA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Types" Target="richData/rdRichValueTypes.xml"/><Relationship Id="rId3" Type="http://schemas.openxmlformats.org/officeDocument/2006/relationships/styles" Target="styles.xml"/><Relationship Id="rId7" Type="http://schemas.microsoft.com/office/2017/06/relationships/rdRichValueStructure" Target="richData/rdrichvaluestructure.xml"/><Relationship Id="rId12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06/relationships/rdRichValue" Target="richData/rdrichvalue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355B5-0609-4BBB-86F5-86059C746851}">
  <dimension ref="A1:BF3"/>
  <sheetViews>
    <sheetView tabSelected="1" topLeftCell="I1" zoomScale="90" zoomScaleNormal="90" workbookViewId="0">
      <selection activeCell="Z7" sqref="Z7"/>
    </sheetView>
  </sheetViews>
  <sheetFormatPr defaultColWidth="9.140625" defaultRowHeight="15" x14ac:dyDescent="0.25"/>
  <cols>
    <col min="1" max="1" width="10.140625" style="3" customWidth="1"/>
    <col min="2" max="2" width="7.140625" style="2" customWidth="1"/>
    <col min="3" max="3" width="8.42578125" style="2" customWidth="1"/>
    <col min="4" max="4" width="11.140625" style="2" customWidth="1"/>
    <col min="5" max="5" width="9.140625" style="2" customWidth="1"/>
    <col min="6" max="6" width="10.28515625" style="2" customWidth="1"/>
    <col min="7" max="7" width="10.5703125" style="2" customWidth="1"/>
    <col min="8" max="8" width="15.5703125" style="2" customWidth="1"/>
    <col min="9" max="9" width="11.140625" style="2" customWidth="1"/>
    <col min="10" max="10" width="18.5703125" style="2" customWidth="1"/>
    <col min="11" max="11" width="15.7109375" style="52" customWidth="1"/>
    <col min="12" max="13" width="10.85546875" style="2" customWidth="1"/>
    <col min="14" max="14" width="16" style="2" customWidth="1"/>
    <col min="15" max="15" width="15.28515625" style="2" customWidth="1"/>
    <col min="16" max="17" width="8.8554687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45" customWidth="1"/>
    <col min="25" max="25" width="8.7109375" style="45" customWidth="1"/>
    <col min="26" max="26" width="7.140625" style="45" customWidth="1"/>
    <col min="27" max="27" width="9" style="5" customWidth="1"/>
    <col min="28" max="28" width="6.28515625" style="7" customWidth="1"/>
    <col min="29" max="29" width="10" style="49" customWidth="1"/>
    <col min="30" max="30" width="9.85546875" style="7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8" customWidth="1"/>
    <col min="35" max="35" width="9" style="6" customWidth="1"/>
    <col min="36" max="36" width="8.42578125" style="6" customWidth="1"/>
    <col min="37" max="37" width="7.85546875" style="8" customWidth="1"/>
    <col min="38" max="38" width="5.85546875" style="6" customWidth="1"/>
    <col min="39" max="39" width="8.140625" style="8" customWidth="1"/>
    <col min="40" max="40" width="9.28515625" style="6" customWidth="1"/>
    <col min="41" max="41" width="11.5703125" style="8" customWidth="1"/>
    <col min="42" max="42" width="10.85546875" style="6" customWidth="1"/>
    <col min="43" max="43" width="9.5703125" style="2" customWidth="1"/>
    <col min="44" max="44" width="9.5703125" style="8" customWidth="1"/>
    <col min="45" max="45" width="6.42578125" style="6" customWidth="1"/>
    <col min="46" max="46" width="9.5703125" style="6" customWidth="1"/>
    <col min="47" max="47" width="8.28515625" style="8" customWidth="1"/>
    <col min="48" max="48" width="7.140625" style="8" customWidth="1"/>
    <col min="49" max="49" width="7.85546875" style="6" customWidth="1"/>
    <col min="50" max="50" width="9.5703125" style="6" customWidth="1"/>
    <col min="51" max="51" width="7.7109375" style="6" customWidth="1"/>
    <col min="52" max="52" width="12.140625" style="8" customWidth="1"/>
    <col min="53" max="53" width="12.140625" style="6" customWidth="1"/>
    <col min="54" max="54" width="9.140625" style="2" customWidth="1"/>
    <col min="55" max="56" width="9.140625" style="2"/>
    <col min="57" max="58" width="11.28515625" style="6" customWidth="1"/>
    <col min="59" max="16384" width="9.140625" style="2"/>
  </cols>
  <sheetData>
    <row r="1" spans="1:58" ht="68.099999999999994" customHeight="1" x14ac:dyDescent="0.25">
      <c r="A1" s="11" t="s">
        <v>5</v>
      </c>
      <c r="B1" s="11" t="s">
        <v>6</v>
      </c>
      <c r="C1" s="43" t="s">
        <v>7</v>
      </c>
      <c r="D1" s="44" t="s">
        <v>0</v>
      </c>
      <c r="E1" s="44" t="s">
        <v>2</v>
      </c>
      <c r="F1" s="13" t="s">
        <v>56</v>
      </c>
      <c r="G1" s="43" t="s">
        <v>8</v>
      </c>
      <c r="H1" s="12" t="s">
        <v>9</v>
      </c>
      <c r="I1" s="42" t="s">
        <v>58</v>
      </c>
      <c r="J1" s="12" t="s">
        <v>10</v>
      </c>
      <c r="K1" s="42" t="s">
        <v>61</v>
      </c>
      <c r="L1" s="12" t="s">
        <v>11</v>
      </c>
      <c r="M1" s="12" t="s">
        <v>12</v>
      </c>
      <c r="N1" s="43" t="s">
        <v>13</v>
      </c>
      <c r="O1" s="43" t="s">
        <v>14</v>
      </c>
      <c r="P1" s="43" t="s">
        <v>15</v>
      </c>
      <c r="Q1" s="42" t="s">
        <v>59</v>
      </c>
      <c r="R1" s="14" t="s">
        <v>16</v>
      </c>
      <c r="S1" s="15" t="s">
        <v>17</v>
      </c>
      <c r="T1" s="16" t="s">
        <v>18</v>
      </c>
      <c r="U1" s="17" t="s">
        <v>19</v>
      </c>
      <c r="V1" s="18" t="s">
        <v>20</v>
      </c>
      <c r="W1" s="19" t="s">
        <v>1</v>
      </c>
      <c r="X1" s="46" t="s">
        <v>21</v>
      </c>
      <c r="Y1" s="46" t="s">
        <v>22</v>
      </c>
      <c r="Z1" s="46" t="s">
        <v>23</v>
      </c>
      <c r="AA1" s="20" t="s">
        <v>24</v>
      </c>
      <c r="AB1" s="21" t="s">
        <v>25</v>
      </c>
      <c r="AC1" s="50" t="s">
        <v>26</v>
      </c>
      <c r="AD1" s="22" t="s">
        <v>27</v>
      </c>
      <c r="AE1" s="11" t="s">
        <v>28</v>
      </c>
      <c r="AF1" s="23" t="s">
        <v>29</v>
      </c>
      <c r="AG1" s="11" t="s">
        <v>30</v>
      </c>
      <c r="AH1" s="24" t="s">
        <v>31</v>
      </c>
      <c r="AI1" s="25" t="s">
        <v>32</v>
      </c>
      <c r="AJ1" s="23" t="s">
        <v>33</v>
      </c>
      <c r="AK1" s="24" t="s">
        <v>34</v>
      </c>
      <c r="AL1" s="23" t="s">
        <v>35</v>
      </c>
      <c r="AM1" s="24" t="s">
        <v>36</v>
      </c>
      <c r="AN1" s="23" t="s">
        <v>37</v>
      </c>
      <c r="AO1" s="24" t="s">
        <v>38</v>
      </c>
      <c r="AP1" s="23" t="s">
        <v>39</v>
      </c>
      <c r="AQ1" s="19" t="s">
        <v>40</v>
      </c>
      <c r="AR1" s="24" t="s">
        <v>41</v>
      </c>
      <c r="AS1" s="23" t="s">
        <v>42</v>
      </c>
      <c r="AT1" s="26" t="s">
        <v>43</v>
      </c>
      <c r="AU1" s="48" t="s">
        <v>44</v>
      </c>
      <c r="AV1" s="23" t="s">
        <v>45</v>
      </c>
      <c r="AW1" s="23" t="s">
        <v>46</v>
      </c>
      <c r="AX1" s="27" t="s">
        <v>47</v>
      </c>
      <c r="AY1" s="28" t="s">
        <v>48</v>
      </c>
      <c r="AZ1" s="27" t="s">
        <v>49</v>
      </c>
      <c r="BA1" s="29" t="s">
        <v>50</v>
      </c>
      <c r="BB1" s="30" t="s">
        <v>51</v>
      </c>
      <c r="BC1" s="30" t="s">
        <v>52</v>
      </c>
      <c r="BD1" s="11" t="s">
        <v>53</v>
      </c>
      <c r="BE1" s="31" t="s">
        <v>54</v>
      </c>
      <c r="BF1" s="31" t="s">
        <v>55</v>
      </c>
    </row>
    <row r="2" spans="1:58" ht="105" x14ac:dyDescent="0.25">
      <c r="A2" s="32">
        <v>1</v>
      </c>
      <c r="B2" s="1" t="e" vm="1">
        <v>#VALUE!</v>
      </c>
      <c r="C2" s="1"/>
      <c r="D2" s="1" t="s">
        <v>4</v>
      </c>
      <c r="E2" s="1"/>
      <c r="F2" s="1" t="s">
        <v>60</v>
      </c>
      <c r="G2" s="54" t="s">
        <v>65</v>
      </c>
      <c r="H2" s="54" t="s">
        <v>67</v>
      </c>
      <c r="I2" s="54" t="s">
        <v>66</v>
      </c>
      <c r="J2" s="55" t="s">
        <v>73</v>
      </c>
      <c r="K2" s="54" t="s">
        <v>72</v>
      </c>
      <c r="L2" s="56" t="s">
        <v>69</v>
      </c>
      <c r="M2" s="54" t="s">
        <v>68</v>
      </c>
      <c r="N2" s="53" t="s">
        <v>62</v>
      </c>
      <c r="O2" s="53" t="s">
        <v>74</v>
      </c>
      <c r="P2" s="1"/>
      <c r="Q2" s="1" t="s">
        <v>57</v>
      </c>
      <c r="R2" s="33"/>
      <c r="S2" s="34"/>
      <c r="T2" s="35" t="str">
        <f t="shared" ref="T2:T3" si="0">IF(ISERROR(R2/S2),"",R2/S2)</f>
        <v/>
      </c>
      <c r="U2" s="36">
        <v>29.39</v>
      </c>
      <c r="V2" s="10"/>
      <c r="W2" s="1" t="s">
        <v>3</v>
      </c>
      <c r="X2" s="47">
        <v>56</v>
      </c>
      <c r="Y2" s="47">
        <v>56</v>
      </c>
      <c r="Z2" s="47">
        <v>22</v>
      </c>
      <c r="AA2" s="34">
        <v>2</v>
      </c>
      <c r="AB2" s="9">
        <v>1</v>
      </c>
      <c r="AC2" s="51">
        <f>IF(X2="","",X2*Y2*Z2/1000000)</f>
        <v>6.9000000000000006E-2</v>
      </c>
      <c r="AD2" s="37">
        <f t="shared" ref="AD2:AD3" si="1">IF(AB2="","",65/AC2*AB2)</f>
        <v>942</v>
      </c>
      <c r="AE2" s="1">
        <v>3400</v>
      </c>
      <c r="AF2" s="38">
        <f t="shared" ref="AF2:AF3" si="2">IF(ISERROR(AE2/AD2),"",AE2/AD2)</f>
        <v>3.61</v>
      </c>
      <c r="AG2" s="54" t="s">
        <v>71</v>
      </c>
      <c r="AH2" s="57">
        <f>4.4%+25%</f>
        <v>0.29399999999999998</v>
      </c>
      <c r="AI2" s="38">
        <f>IF(ISERROR(U2*AH2),"",U2*AH2)</f>
        <v>8.64</v>
      </c>
      <c r="AJ2" s="38">
        <f t="shared" ref="AJ2:AJ3" si="3">IF(ISERROR(U2+AF2+AI2),"",U2+AF2+AI2)</f>
        <v>41.64</v>
      </c>
      <c r="AK2" s="39">
        <v>0.01</v>
      </c>
      <c r="AL2" s="38">
        <f t="shared" ref="AL2:AL3" si="4">IF(ISERROR(BA2*AK2),"",BA2*AK2)</f>
        <v>0.67</v>
      </c>
      <c r="AM2" s="39">
        <v>0.1</v>
      </c>
      <c r="AN2" s="38">
        <f t="shared" ref="AN2:AN3" si="5">IF(ISERROR(BA2*AM2),"",BA2*AM2)</f>
        <v>6.72</v>
      </c>
      <c r="AO2" s="39">
        <v>0.08</v>
      </c>
      <c r="AP2" s="38">
        <f t="shared" ref="AP2:AP3" si="6">IF(ISERROR(BA2*AO2),"",BA2*AO2)</f>
        <v>5.38</v>
      </c>
      <c r="AQ2" s="54" t="s">
        <v>70</v>
      </c>
      <c r="AR2" s="39">
        <v>1.4999999999999999E-2</v>
      </c>
      <c r="AS2" s="38">
        <f t="shared" ref="AS2:AS3" si="7">IF(ISERROR(BA2*AR2),"",BA2*AR2)</f>
        <v>1.01</v>
      </c>
      <c r="AT2" s="1"/>
      <c r="AU2" s="39"/>
      <c r="AV2" s="40">
        <f t="shared" ref="AV2:AV3" si="8">IF(ISERROR(BA2*AU2),"",BA2*AU2)</f>
        <v>0</v>
      </c>
      <c r="AW2" s="38">
        <f>IF(ISERROR(AL2+AN2+AP2+AS2+AV2),"",AL2+AN2+AP2+AS2+AV2)</f>
        <v>13.78</v>
      </c>
      <c r="AX2" s="38">
        <f t="shared" ref="AX2:AX3" si="9">IF(ISERROR(AJ2+AW2),"",AJ2+AW2)</f>
        <v>55.42</v>
      </c>
      <c r="AY2" s="41">
        <f t="shared" ref="AY2:AY3" si="10">IF(ISERROR((BA2-AX2)/BA2),"",(BA2-AX2)/BA2)</f>
        <v>0.17530000000000001</v>
      </c>
      <c r="AZ2" s="38">
        <v>67.2</v>
      </c>
      <c r="BA2" s="10">
        <v>67.2</v>
      </c>
      <c r="BB2" s="10">
        <v>199</v>
      </c>
      <c r="BC2" s="39">
        <v>0.6623</v>
      </c>
      <c r="BD2" s="9">
        <v>580</v>
      </c>
      <c r="BE2" s="38">
        <f t="shared" ref="BE2:BE3" si="11">IF(ISERROR(AY2*BD2),"",AX2*BD2)</f>
        <v>32143.599999999999</v>
      </c>
      <c r="BF2" s="38">
        <f t="shared" ref="BF2:BF3" si="12">IF(ISERROR(BA2*BD2),"",BA2*BD2)</f>
        <v>38976</v>
      </c>
    </row>
    <row r="3" spans="1:58" ht="105" x14ac:dyDescent="0.25">
      <c r="A3" s="32">
        <v>2</v>
      </c>
      <c r="B3" s="1"/>
      <c r="C3" s="1"/>
      <c r="D3" s="1" t="s">
        <v>4</v>
      </c>
      <c r="E3" s="1"/>
      <c r="F3" s="1" t="s">
        <v>60</v>
      </c>
      <c r="G3" s="54" t="s">
        <v>65</v>
      </c>
      <c r="H3" s="54" t="s">
        <v>67</v>
      </c>
      <c r="I3" s="54" t="s">
        <v>66</v>
      </c>
      <c r="J3" s="55" t="s">
        <v>73</v>
      </c>
      <c r="K3" s="54" t="s">
        <v>72</v>
      </c>
      <c r="L3" s="56" t="s">
        <v>64</v>
      </c>
      <c r="M3" s="54" t="s">
        <v>68</v>
      </c>
      <c r="N3" s="53" t="s">
        <v>63</v>
      </c>
      <c r="O3" s="53" t="s">
        <v>75</v>
      </c>
      <c r="P3" s="1"/>
      <c r="Q3" s="1" t="s">
        <v>57</v>
      </c>
      <c r="R3" s="33"/>
      <c r="S3" s="34"/>
      <c r="T3" s="35" t="str">
        <f t="shared" si="0"/>
        <v/>
      </c>
      <c r="U3" s="36">
        <v>33.46</v>
      </c>
      <c r="V3" s="10"/>
      <c r="W3" s="1" t="s">
        <v>3</v>
      </c>
      <c r="X3" s="47">
        <v>56</v>
      </c>
      <c r="Y3" s="47">
        <v>56</v>
      </c>
      <c r="Z3" s="47">
        <v>24</v>
      </c>
      <c r="AA3" s="34">
        <v>2</v>
      </c>
      <c r="AB3" s="9">
        <v>1</v>
      </c>
      <c r="AC3" s="51">
        <f t="shared" ref="AC3" si="13">IF(X3="","",X3*Y3*Z3/1000000)</f>
        <v>7.4999999999999997E-2</v>
      </c>
      <c r="AD3" s="37">
        <f t="shared" si="1"/>
        <v>867</v>
      </c>
      <c r="AE3" s="1">
        <v>3400</v>
      </c>
      <c r="AF3" s="38">
        <f t="shared" si="2"/>
        <v>3.92</v>
      </c>
      <c r="AG3" s="54" t="s">
        <v>71</v>
      </c>
      <c r="AH3" s="57">
        <f>4.4%+25%</f>
        <v>0.29399999999999998</v>
      </c>
      <c r="AI3" s="38">
        <f t="shared" ref="AI3" si="14">IF(ISERROR(U3*AH3),"",U3*AH3)</f>
        <v>9.84</v>
      </c>
      <c r="AJ3" s="38">
        <f t="shared" si="3"/>
        <v>47.22</v>
      </c>
      <c r="AK3" s="39">
        <v>0.01</v>
      </c>
      <c r="AL3" s="38">
        <f t="shared" si="4"/>
        <v>0.78</v>
      </c>
      <c r="AM3" s="39">
        <v>0.1</v>
      </c>
      <c r="AN3" s="38">
        <f t="shared" si="5"/>
        <v>7.84</v>
      </c>
      <c r="AO3" s="39">
        <v>0.08</v>
      </c>
      <c r="AP3" s="38">
        <f t="shared" si="6"/>
        <v>6.27</v>
      </c>
      <c r="AQ3" s="54" t="s">
        <v>70</v>
      </c>
      <c r="AR3" s="39">
        <v>1.4999999999999999E-2</v>
      </c>
      <c r="AS3" s="38">
        <f t="shared" si="7"/>
        <v>1.18</v>
      </c>
      <c r="AT3" s="1"/>
      <c r="AU3" s="39"/>
      <c r="AV3" s="40">
        <f t="shared" si="8"/>
        <v>0</v>
      </c>
      <c r="AW3" s="38">
        <f t="shared" ref="AW3" si="15">IF(ISERROR(AL3+AN3+AP3+AS3+AV3),"",AL3+AN3+AP3+AS3+AV3)</f>
        <v>16.07</v>
      </c>
      <c r="AX3" s="38">
        <f t="shared" si="9"/>
        <v>63.29</v>
      </c>
      <c r="AY3" s="41">
        <f t="shared" si="10"/>
        <v>0.19270000000000001</v>
      </c>
      <c r="AZ3" s="38">
        <v>78.400000000000006</v>
      </c>
      <c r="BA3" s="10">
        <v>78.400000000000006</v>
      </c>
      <c r="BB3" s="10">
        <v>239</v>
      </c>
      <c r="BC3" s="39">
        <v>0.67200000000000004</v>
      </c>
      <c r="BD3" s="9">
        <v>565</v>
      </c>
      <c r="BE3" s="38">
        <f t="shared" si="11"/>
        <v>35758.85</v>
      </c>
      <c r="BF3" s="38">
        <f t="shared" si="12"/>
        <v>44296</v>
      </c>
    </row>
  </sheetData>
  <sheetProtection insertRows="0" deleteRows="0" sort="0"/>
  <protectedRanges>
    <protectedRange sqref="L4:BA248 BB2:BD3 AW2:AZ3 K2:K3 A2:J248 M2:AS3" name="Range1"/>
    <protectedRange sqref="AV2:AV3" name="Range1_1"/>
    <protectedRange sqref="K4:K248" name="Range1_2"/>
  </protectedRanges>
  <phoneticPr fontId="9" type="noConversion"/>
  <dataValidations count="1">
    <dataValidation type="list" allowBlank="1" showInputMessage="1" showErrorMessage="1" sqref="D2:F3 Q2:Q3 W2:W3" xr:uid="{03C2B5C9-DC27-464C-8FF0-16ADAFAF39BB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2025-08-01T02:08:23Z</dcterms:modified>
</cp:coreProperties>
</file>