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1" l="1"/>
  <c r="BF6" i="1"/>
  <c r="AZ6" i="1"/>
  <c r="AW6" i="1"/>
  <c r="AT6" i="1"/>
  <c r="AQ6" i="1"/>
  <c r="AO6" i="1"/>
  <c r="AM6" i="1"/>
  <c r="AK6" i="1"/>
  <c r="AG6" i="1"/>
  <c r="AB6" i="1"/>
  <c r="AC6" i="1" s="1"/>
  <c r="AE6" i="1" s="1"/>
  <c r="T6" i="1"/>
  <c r="S6" i="1"/>
  <c r="BI5" i="1"/>
  <c r="BF5" i="1"/>
  <c r="AZ5" i="1"/>
  <c r="AW5" i="1"/>
  <c r="AT5" i="1"/>
  <c r="AQ5" i="1"/>
  <c r="AO5" i="1"/>
  <c r="AM5" i="1"/>
  <c r="AK5" i="1"/>
  <c r="AG5" i="1"/>
  <c r="AB5" i="1"/>
  <c r="AC5" i="1" s="1"/>
  <c r="AE5" i="1" s="1"/>
  <c r="T5" i="1"/>
  <c r="S5" i="1"/>
  <c r="BI4" i="1"/>
  <c r="BF4" i="1"/>
  <c r="AZ4" i="1"/>
  <c r="AW4" i="1"/>
  <c r="AT4" i="1"/>
  <c r="AQ4" i="1"/>
  <c r="AO4" i="1"/>
  <c r="AM4" i="1"/>
  <c r="AK4" i="1"/>
  <c r="AG4" i="1"/>
  <c r="AC4" i="1"/>
  <c r="AE4" i="1" s="1"/>
  <c r="AB4" i="1"/>
  <c r="T4" i="1"/>
  <c r="S4" i="1"/>
  <c r="BI3" i="1"/>
  <c r="BF3" i="1"/>
  <c r="AZ3" i="1"/>
  <c r="AW3" i="1"/>
  <c r="AT3" i="1"/>
  <c r="AQ3" i="1"/>
  <c r="AO3" i="1"/>
  <c r="AM3" i="1"/>
  <c r="AK3" i="1"/>
  <c r="AG3" i="1"/>
  <c r="AB3" i="1"/>
  <c r="AC3" i="1" s="1"/>
  <c r="AE3" i="1" s="1"/>
  <c r="T3" i="1"/>
  <c r="S3" i="1"/>
  <c r="BI2" i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AH5" i="1" l="1"/>
  <c r="AH4" i="1"/>
  <c r="AI4" i="1" s="1"/>
  <c r="AI5" i="1"/>
  <c r="BA4" i="1"/>
  <c r="BA2" i="1"/>
  <c r="BA6" i="1"/>
  <c r="BA5" i="1"/>
  <c r="BA3" i="1"/>
  <c r="AH2" i="1"/>
  <c r="AI2" i="1" s="1"/>
  <c r="AH6" i="1"/>
  <c r="AI6" i="1" s="1"/>
  <c r="BB6" i="1" s="1"/>
  <c r="AH3" i="1"/>
  <c r="AI3" i="1" s="1"/>
  <c r="BB3" i="1" s="1"/>
  <c r="BB4" i="1" l="1"/>
  <c r="BC4" i="1"/>
  <c r="BH4" i="1"/>
  <c r="BB5" i="1"/>
  <c r="BC5" i="1" s="1"/>
  <c r="BB2" i="1"/>
  <c r="BH6" i="1"/>
  <c r="BC6" i="1"/>
  <c r="BH2" i="1"/>
  <c r="BC2" i="1"/>
  <c r="BC3" i="1"/>
  <c r="BH3" i="1"/>
  <c r="BH5" i="1" l="1"/>
  <c r="BI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<sst xmlns="http://schemas.openxmlformats.org/spreadsheetml/2006/main" count="121" uniqueCount="80">
  <si>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</si>
  <si>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</si>
  <si>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</si>
  <si>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</si>
  <si>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</si>
  <si>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</si>
  <si>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</si>
  <si>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</si>
  <si>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</si>
  <si>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</si>
  <si>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</si>
  <si>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</si>
  <si>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</si>
  <si>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</si>
  <si>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</si>
  <si>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</si>
  <si>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</si>
  <si>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</si>
  <si>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</si>
  <si>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</si>
  <si>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</si>
  <si>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</si>
  <si>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</si>
  <si>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</si>
  <si>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</si>
  <si>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</si>
  <si>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</si>
  <si>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</si>
  <si>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</si>
  <si>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</si>
  <si>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</si>
  <si>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</si>
  <si>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</si>
  <si>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</si>
  <si>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</si>
  <si>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</si>
  <si>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</si>
  <si>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</si>
  <si>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</si>
  <si>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</si>
  <si>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</si>
  <si>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</si>
  <si>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</si>
  <si>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</si>
  <si>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</si>
  <si>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</si>
  <si>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</si>
  <si>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</si>
  <si>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</si>
  <si>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</si>
  <si>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</si>
  <si>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</si>
  <si>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</si>
  <si>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</si>
  <si>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</si>
  <si>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</si>
  <si>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</si>
  <si>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</si>
  <si>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</si>
  <si>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</si>
  <si>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</si>
  <si>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Sleep Philosophy</t>
  </si>
  <si>
    <t>MATT PAD/TOPPER</t>
  </si>
  <si>
    <t>Embossed Stripe Waterproof Matt Pad</t>
  </si>
  <si>
    <t>Waterproof Mpad</t>
  </si>
  <si>
    <r>
      <t xml:space="preserve">TOP: 135gsm 100% Polyester brushed microfiber Embossed Stripe; 6oz/y2 poly filling +100% polyester Non-woven, </t>
    </r>
    <r>
      <rPr>
        <sz val="11"/>
        <color rgb="FFFF0000"/>
        <rFont val="Calibri"/>
        <family val="2"/>
      </rPr>
      <t>3" channal quilting</t>
    </r>
    <r>
      <rPr>
        <sz val="11"/>
        <rFont val="Calibri"/>
        <family val="2"/>
      </rPr>
      <t>. with 25gsm TPU waterproof laminating. Skirt: 70gsm 100% polyester knitted fabric</t>
    </r>
  </si>
  <si>
    <t>39x75+15”</t>
  </si>
  <si>
    <t>white</t>
  </si>
  <si>
    <t>RS16-8303</t>
    <phoneticPr fontId="2" type="noConversion"/>
  </si>
  <si>
    <t>Piece</t>
  </si>
  <si>
    <t>Normal</t>
  </si>
  <si>
    <t>9404.90.9622</t>
  </si>
  <si>
    <t>54x75+15”</t>
  </si>
  <si>
    <t>RS16-8304</t>
  </si>
  <si>
    <t>60x80+15”</t>
  </si>
  <si>
    <t>RS16-8305</t>
  </si>
  <si>
    <t>78x80+15"</t>
  </si>
  <si>
    <t>RS16-8306</t>
  </si>
  <si>
    <t>72x83+15"</t>
  </si>
  <si>
    <t>RS16-8307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</si>
</sst>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81" fontId="3" fillId="0" borderId="0" xfId="0" applyNumberFormat="1" applyFont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P%20Waterproof%20%20Stripe%20Mpad%20POE%20commit%207.1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fty upd 3.06.25"/>
      <sheetName val="RS PO NOV25"/>
      <sheetName val="ValueSelection"/>
      <sheetName val="Data"/>
    </sheetNames>
    <sheetDataSet>
      <sheetData sheetId="0"/>
      <sheetData sheetId="1"/>
      <sheetData sheetId="2">
        <row r="12">
          <cell r="Q12">
            <v>4.96</v>
          </cell>
        </row>
        <row r="13">
          <cell r="Q13">
            <v>5.74</v>
          </cell>
        </row>
        <row r="14">
          <cell r="Q14">
            <v>6.56</v>
          </cell>
        </row>
        <row r="15">
          <cell r="Q15">
            <v>8.14</v>
          </cell>
        </row>
        <row r="16">
          <cell r="Q16">
            <v>8.14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workbookViewId="0">
      <selection activeCell="F8" sqref="F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10.7109375" style="2" customWidth="1"/>
    <col min="6" max="6" width="7.42578125" style="2" customWidth="1"/>
    <col min="7" max="7" width="13.42578125" style="2" customWidth="1"/>
    <col min="8" max="9" width="7.42578125" style="2" customWidth="1"/>
    <col min="10" max="10" width="52.5703125" style="2" customWidth="1"/>
    <col min="11" max="11" width="9.85546875" style="2" customWidth="1"/>
    <col min="12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9" customWidth="1"/>
    <col min="49" max="49" width="9.5703125" style="5" customWidth="1"/>
    <col min="50" max="50" width="7.7109375" style="5" customWidth="1"/>
    <col min="51" max="51" width="8.28515625" style="9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0.140625" style="2" bestFit="1" customWidth="1"/>
    <col min="62" max="16384" width="9.140625" style="2"/>
  </cols>
  <sheetData>
    <row r="1" spans="1:61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32" t="s">
        <v>41</v>
      </c>
      <c r="AQ1" s="29" t="s">
        <v>42</v>
      </c>
      <c r="AR1" s="23" t="s">
        <v>43</v>
      </c>
      <c r="AS1" s="30" t="s">
        <v>44</v>
      </c>
      <c r="AT1" s="29" t="s">
        <v>45</v>
      </c>
      <c r="AU1" s="12" t="s">
        <v>46</v>
      </c>
      <c r="AV1" s="30" t="s">
        <v>47</v>
      </c>
      <c r="AW1" s="29" t="s">
        <v>48</v>
      </c>
      <c r="AX1" s="12" t="s">
        <v>49</v>
      </c>
      <c r="AY1" s="30" t="s">
        <v>50</v>
      </c>
      <c r="AZ1" s="29" t="s">
        <v>51</v>
      </c>
      <c r="BA1" s="29" t="s">
        <v>52</v>
      </c>
      <c r="BB1" s="33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12" t="s">
        <v>58</v>
      </c>
      <c r="BH1" s="38" t="s">
        <v>59</v>
      </c>
      <c r="BI1" s="38" t="s">
        <v>60</v>
      </c>
    </row>
    <row r="2" spans="1:61" ht="60.75" customHeight="1" x14ac:dyDescent="0.25">
      <c r="A2" s="39">
        <v>1</v>
      </c>
      <c r="B2" s="40"/>
      <c r="C2" s="40"/>
      <c r="D2" s="40" t="s">
        <v>61</v>
      </c>
      <c r="E2" s="40"/>
      <c r="F2" s="40" t="s">
        <v>62</v>
      </c>
      <c r="G2" s="41" t="s">
        <v>63</v>
      </c>
      <c r="H2" s="41" t="s">
        <v>64</v>
      </c>
      <c r="I2" s="41" t="s">
        <v>64</v>
      </c>
      <c r="J2" s="41" t="s">
        <v>65</v>
      </c>
      <c r="K2" s="40" t="s">
        <v>66</v>
      </c>
      <c r="L2" s="41" t="s">
        <v>67</v>
      </c>
      <c r="M2" s="40"/>
      <c r="N2" s="42" t="s">
        <v>68</v>
      </c>
      <c r="O2" s="40"/>
      <c r="P2" s="40" t="s">
        <v>69</v>
      </c>
      <c r="Q2" s="43"/>
      <c r="R2" s="44">
        <v>8.1</v>
      </c>
      <c r="S2" s="45">
        <f>IF(ISERROR(Q2/R2),"",Q2/R2)</f>
        <v>0</v>
      </c>
      <c r="T2" s="46">
        <f>'[1]fty upd 3.06.25'!Q12</f>
        <v>4.96</v>
      </c>
      <c r="U2" s="11"/>
      <c r="V2" s="40" t="s">
        <v>70</v>
      </c>
      <c r="W2" s="47">
        <v>37</v>
      </c>
      <c r="X2" s="47">
        <v>45</v>
      </c>
      <c r="Y2" s="47">
        <v>76</v>
      </c>
      <c r="Z2" s="44">
        <v>4</v>
      </c>
      <c r="AA2" s="48">
        <v>8</v>
      </c>
      <c r="AB2" s="49">
        <f>IF(W2="","",W2*X2*Y2/1000000)</f>
        <v>0.12654000000000001</v>
      </c>
      <c r="AC2" s="50">
        <f>IF(AA2="","",65/AB2*AA2)</f>
        <v>4109.3725304251611</v>
      </c>
      <c r="AD2" s="51">
        <v>2250</v>
      </c>
      <c r="AE2" s="52">
        <f>IF(ISERROR(AD2/AC2),"",AD2/AC2)</f>
        <v>0.54752884615384623</v>
      </c>
      <c r="AF2" s="40" t="s">
        <v>71</v>
      </c>
      <c r="AG2" s="53">
        <f>7.3%+30%</f>
        <v>0.373</v>
      </c>
      <c r="AH2" s="52">
        <f>IF(ISERROR(T2*AG2),"",T2*AG2)</f>
        <v>1.8500799999999999</v>
      </c>
      <c r="AI2" s="52">
        <f t="shared" ref="AI2:AI6" si="0">IF(ISERROR(T2+AE2+AH2),"",T2+AE2+AH2)</f>
        <v>7.3576088461538465</v>
      </c>
      <c r="AJ2" s="54">
        <v>0.01</v>
      </c>
      <c r="AK2" s="52">
        <f t="shared" ref="AK2:AK6" si="1">IF(ISERROR(BD2*AJ2),"",BD2*AJ2)</f>
        <v>8.5999999999999993E-2</v>
      </c>
      <c r="AL2" s="54">
        <v>0</v>
      </c>
      <c r="AM2" s="52">
        <f t="shared" ref="AM2:AM6" si="2">IF(ISERROR(BD2*AL2),"",BD2*AL2)</f>
        <v>0</v>
      </c>
      <c r="AN2" s="54">
        <v>0</v>
      </c>
      <c r="AO2" s="52">
        <f t="shared" ref="AO2:AO6" si="3">IF(ISERROR(BD2*AN2),"",BD2*AN2)</f>
        <v>0</v>
      </c>
      <c r="AP2" s="54">
        <v>0</v>
      </c>
      <c r="AQ2" s="52">
        <f>IF(ISERROR(BD2*AP2),"",BD2*AP2)</f>
        <v>0</v>
      </c>
      <c r="AR2" s="40">
        <v>0</v>
      </c>
      <c r="AS2" s="54">
        <v>0</v>
      </c>
      <c r="AT2" s="52">
        <f t="shared" ref="AT2:AT6" si="4">IF(ISERROR(BD2*AS2),"",BD2*AS2)</f>
        <v>0</v>
      </c>
      <c r="AU2" s="52">
        <v>0</v>
      </c>
      <c r="AV2" s="54">
        <v>0</v>
      </c>
      <c r="AW2" s="52">
        <f>IF(ISERROR(BD2*AV2),"",BD2*AV2)</f>
        <v>0</v>
      </c>
      <c r="AX2" s="52">
        <v>0</v>
      </c>
      <c r="AY2" s="54">
        <v>0</v>
      </c>
      <c r="AZ2" s="52">
        <f>IF(ISERROR(BD2*AY2),"",BD2*AY2)</f>
        <v>0</v>
      </c>
      <c r="BA2" s="52">
        <f t="shared" ref="BA2:BA6" si="5">IF(ISERROR(AK2+AM2+AO2+AT2),"",AK2+AM2+AO2+AT2)</f>
        <v>8.5999999999999993E-2</v>
      </c>
      <c r="BB2" s="52">
        <f t="shared" ref="BB2:BB6" si="6">IF(ISERROR(AI2+BA2),"",AI2+BA2)</f>
        <v>7.4436088461538468</v>
      </c>
      <c r="BC2" s="55">
        <f t="shared" ref="BC2:BC6" si="7">IF(ISERROR((BD2-BB2)/BD2),"",(BD2-BB2)/BD2)</f>
        <v>0.1344640876565294</v>
      </c>
      <c r="BD2" s="11">
        <v>8.6</v>
      </c>
      <c r="BE2" s="11">
        <v>17.989999999999998</v>
      </c>
      <c r="BF2" s="55">
        <f>IF(ISERROR((BE2-BD2)/BE2),"",(BE2-BD2)/BE2)</f>
        <v>0.52195664257921071</v>
      </c>
      <c r="BG2" s="10">
        <v>904</v>
      </c>
      <c r="BH2" s="52">
        <f>IF(ISERROR(BB2*BG2),"",BB2*BG2)</f>
        <v>6729.0223969230774</v>
      </c>
      <c r="BI2" s="52">
        <f>IF(ISERROR(BD2*BG2),"",BD2*BG2)</f>
        <v>7774.4</v>
      </c>
    </row>
    <row r="3" spans="1:61" ht="60.75" customHeight="1" x14ac:dyDescent="0.25">
      <c r="A3" s="39">
        <v>2</v>
      </c>
      <c r="B3" s="40"/>
      <c r="C3" s="40"/>
      <c r="D3" s="40" t="s">
        <v>61</v>
      </c>
      <c r="E3" s="40"/>
      <c r="F3" s="40" t="s">
        <v>62</v>
      </c>
      <c r="G3" s="41" t="s">
        <v>63</v>
      </c>
      <c r="H3" s="41" t="s">
        <v>64</v>
      </c>
      <c r="I3" s="41" t="s">
        <v>64</v>
      </c>
      <c r="J3" s="41" t="s">
        <v>65</v>
      </c>
      <c r="K3" s="40" t="s">
        <v>72</v>
      </c>
      <c r="L3" s="41" t="s">
        <v>67</v>
      </c>
      <c r="M3" s="40"/>
      <c r="N3" s="42" t="s">
        <v>73</v>
      </c>
      <c r="O3" s="40"/>
      <c r="P3" s="40" t="s">
        <v>69</v>
      </c>
      <c r="Q3" s="43"/>
      <c r="R3" s="44">
        <v>8.1</v>
      </c>
      <c r="S3" s="45">
        <f t="shared" ref="S3:S6" si="8">IF(ISERROR(Q3/R3),"",Q3/R3)</f>
        <v>0</v>
      </c>
      <c r="T3" s="46">
        <f>'[1]fty upd 3.06.25'!Q13</f>
        <v>5.74</v>
      </c>
      <c r="U3" s="11"/>
      <c r="V3" s="40" t="s">
        <v>70</v>
      </c>
      <c r="W3" s="47">
        <v>74</v>
      </c>
      <c r="X3" s="47">
        <v>45</v>
      </c>
      <c r="Y3" s="47">
        <v>58</v>
      </c>
      <c r="Z3" s="44">
        <v>4</v>
      </c>
      <c r="AA3" s="10">
        <v>8</v>
      </c>
      <c r="AB3" s="49">
        <f t="shared" ref="AB3:AB6" si="9">IF(W3="","",W3*X3*Y3/1000000)</f>
        <v>0.19314000000000001</v>
      </c>
      <c r="AC3" s="50">
        <f t="shared" ref="AC3:AC6" si="10">IF(AA3="","",65/AB3*AA3)</f>
        <v>2692.3475199337267</v>
      </c>
      <c r="AD3" s="51">
        <v>2250</v>
      </c>
      <c r="AE3" s="52">
        <f t="shared" ref="AE3:AE6" si="11">IF(ISERROR(AD3/AC3),"",AD3/AC3)</f>
        <v>0.83570192307692315</v>
      </c>
      <c r="AF3" s="40" t="s">
        <v>71</v>
      </c>
      <c r="AG3" s="53">
        <f t="shared" ref="AG3:AG6" si="12">7.3%+30%</f>
        <v>0.373</v>
      </c>
      <c r="AH3" s="52">
        <f>IF(ISERROR(T3*AG3),"",T3*AG3)</f>
        <v>2.1410200000000001</v>
      </c>
      <c r="AI3" s="52">
        <f t="shared" si="0"/>
        <v>8.7167219230769248</v>
      </c>
      <c r="AJ3" s="54">
        <v>0.01</v>
      </c>
      <c r="AK3" s="52">
        <f t="shared" si="1"/>
        <v>0.10220000000000001</v>
      </c>
      <c r="AL3" s="54">
        <v>0</v>
      </c>
      <c r="AM3" s="52">
        <f t="shared" si="2"/>
        <v>0</v>
      </c>
      <c r="AN3" s="54">
        <v>0</v>
      </c>
      <c r="AO3" s="52">
        <f t="shared" si="3"/>
        <v>0</v>
      </c>
      <c r="AP3" s="54">
        <v>0</v>
      </c>
      <c r="AQ3" s="52">
        <f t="shared" ref="AQ3:AQ6" si="13">IF(ISERROR(BD3*AP3),"",BD3*AP3)</f>
        <v>0</v>
      </c>
      <c r="AR3" s="40">
        <v>0</v>
      </c>
      <c r="AS3" s="54">
        <v>0</v>
      </c>
      <c r="AT3" s="52">
        <f t="shared" si="4"/>
        <v>0</v>
      </c>
      <c r="AU3" s="52">
        <v>0</v>
      </c>
      <c r="AV3" s="54">
        <v>0</v>
      </c>
      <c r="AW3" s="52">
        <f t="shared" ref="AW3:AW6" si="14">IF(ISERROR(BD3*AV3),"",BD3*AV3)</f>
        <v>0</v>
      </c>
      <c r="AX3" s="52">
        <v>0</v>
      </c>
      <c r="AY3" s="54">
        <v>0</v>
      </c>
      <c r="AZ3" s="52">
        <f t="shared" ref="AZ3:AZ6" si="15">IF(ISERROR(BD3*AY3),"",BD3*AY3)</f>
        <v>0</v>
      </c>
      <c r="BA3" s="52">
        <f t="shared" si="5"/>
        <v>0.10220000000000001</v>
      </c>
      <c r="BB3" s="52">
        <f t="shared" si="6"/>
        <v>8.8189219230769247</v>
      </c>
      <c r="BC3" s="55">
        <f t="shared" si="7"/>
        <v>0.13709178834863756</v>
      </c>
      <c r="BD3" s="11">
        <v>10.220000000000001</v>
      </c>
      <c r="BE3" s="11">
        <v>19.989999999999998</v>
      </c>
      <c r="BF3" s="55">
        <f t="shared" ref="BF3:BF6" si="16">IF(ISERROR((BE3-BD3)/BE3),"",(BE3-BD3)/BE3)</f>
        <v>0.48874437218609296</v>
      </c>
      <c r="BG3" s="10">
        <v>1184</v>
      </c>
      <c r="BH3" s="52">
        <f t="shared" ref="BH3:BH6" si="17">IF(ISERROR(BB3*BG3),"",BB3*BG3)</f>
        <v>10441.603556923079</v>
      </c>
      <c r="BI3" s="52">
        <f t="shared" ref="BI3:BI6" si="18">IF(ISERROR(BD3*BG3),"",BD3*BG3)</f>
        <v>12100.480000000001</v>
      </c>
    </row>
    <row r="4" spans="1:61" ht="60.75" customHeight="1" x14ac:dyDescent="0.25">
      <c r="A4" s="39">
        <v>3</v>
      </c>
      <c r="B4" s="40"/>
      <c r="C4" s="40"/>
      <c r="D4" s="40" t="s">
        <v>61</v>
      </c>
      <c r="E4" s="40"/>
      <c r="F4" s="40" t="s">
        <v>62</v>
      </c>
      <c r="G4" s="41" t="s">
        <v>63</v>
      </c>
      <c r="H4" s="41" t="s">
        <v>64</v>
      </c>
      <c r="I4" s="41" t="s">
        <v>64</v>
      </c>
      <c r="J4" s="41" t="s">
        <v>65</v>
      </c>
      <c r="K4" s="40" t="s">
        <v>74</v>
      </c>
      <c r="L4" s="41" t="s">
        <v>67</v>
      </c>
      <c r="M4" s="40"/>
      <c r="N4" s="42" t="s">
        <v>75</v>
      </c>
      <c r="O4" s="40"/>
      <c r="P4" s="40" t="s">
        <v>69</v>
      </c>
      <c r="Q4" s="43"/>
      <c r="R4" s="44">
        <v>8.1</v>
      </c>
      <c r="S4" s="45">
        <f t="shared" si="8"/>
        <v>0</v>
      </c>
      <c r="T4" s="46">
        <f>'[1]fty upd 3.06.25'!Q14</f>
        <v>6.56</v>
      </c>
      <c r="U4" s="11"/>
      <c r="V4" s="40" t="s">
        <v>70</v>
      </c>
      <c r="W4" s="47">
        <v>74</v>
      </c>
      <c r="X4" s="47">
        <v>45</v>
      </c>
      <c r="Y4" s="47">
        <v>49</v>
      </c>
      <c r="Z4" s="44">
        <v>4</v>
      </c>
      <c r="AA4" s="10">
        <v>6</v>
      </c>
      <c r="AB4" s="49">
        <f t="shared" si="9"/>
        <v>0.16317000000000001</v>
      </c>
      <c r="AC4" s="50">
        <f t="shared" si="10"/>
        <v>2390.1452472881042</v>
      </c>
      <c r="AD4" s="51">
        <v>2250</v>
      </c>
      <c r="AE4" s="52">
        <f t="shared" si="11"/>
        <v>0.94136538461538466</v>
      </c>
      <c r="AF4" s="40" t="s">
        <v>71</v>
      </c>
      <c r="AG4" s="53">
        <f t="shared" si="12"/>
        <v>0.373</v>
      </c>
      <c r="AH4" s="52">
        <f t="shared" ref="AH4:AH6" si="19">IF(ISERROR(T4*AG4),"",T4*AG4)</f>
        <v>2.4468799999999997</v>
      </c>
      <c r="AI4" s="52">
        <f t="shared" si="0"/>
        <v>9.9482453846153849</v>
      </c>
      <c r="AJ4" s="54">
        <v>0.01</v>
      </c>
      <c r="AK4" s="52">
        <f t="shared" si="1"/>
        <v>0.1168</v>
      </c>
      <c r="AL4" s="54">
        <v>0</v>
      </c>
      <c r="AM4" s="52">
        <f t="shared" si="2"/>
        <v>0</v>
      </c>
      <c r="AN4" s="54">
        <v>0</v>
      </c>
      <c r="AO4" s="52">
        <f t="shared" si="3"/>
        <v>0</v>
      </c>
      <c r="AP4" s="54">
        <v>0</v>
      </c>
      <c r="AQ4" s="52">
        <f t="shared" si="13"/>
        <v>0</v>
      </c>
      <c r="AR4" s="40">
        <v>0</v>
      </c>
      <c r="AS4" s="54">
        <v>0</v>
      </c>
      <c r="AT4" s="52">
        <f t="shared" si="4"/>
        <v>0</v>
      </c>
      <c r="AU4" s="52">
        <v>0</v>
      </c>
      <c r="AV4" s="54">
        <v>0</v>
      </c>
      <c r="AW4" s="52">
        <f t="shared" si="14"/>
        <v>0</v>
      </c>
      <c r="AX4" s="52">
        <v>0</v>
      </c>
      <c r="AY4" s="54">
        <v>0</v>
      </c>
      <c r="AZ4" s="52">
        <f t="shared" si="15"/>
        <v>0</v>
      </c>
      <c r="BA4" s="52">
        <f t="shared" si="5"/>
        <v>0.1168</v>
      </c>
      <c r="BB4" s="52">
        <f t="shared" si="6"/>
        <v>10.065045384615384</v>
      </c>
      <c r="BC4" s="55">
        <f t="shared" si="7"/>
        <v>0.13826666227608009</v>
      </c>
      <c r="BD4" s="11">
        <v>11.68</v>
      </c>
      <c r="BE4" s="11">
        <v>24.99</v>
      </c>
      <c r="BF4" s="55">
        <f t="shared" si="16"/>
        <v>0.53261304521808717</v>
      </c>
      <c r="BG4" s="10">
        <v>2400</v>
      </c>
      <c r="BH4" s="52">
        <f t="shared" si="17"/>
        <v>24156.108923076921</v>
      </c>
      <c r="BI4" s="52">
        <f t="shared" si="18"/>
        <v>28032</v>
      </c>
    </row>
    <row r="5" spans="1:61" ht="60.75" customHeight="1" x14ac:dyDescent="0.25">
      <c r="A5" s="39">
        <v>4</v>
      </c>
      <c r="B5" s="40"/>
      <c r="C5" s="40"/>
      <c r="D5" s="40" t="s">
        <v>61</v>
      </c>
      <c r="E5" s="40"/>
      <c r="F5" s="40" t="s">
        <v>62</v>
      </c>
      <c r="G5" s="41" t="s">
        <v>63</v>
      </c>
      <c r="H5" s="41" t="s">
        <v>64</v>
      </c>
      <c r="I5" s="41" t="s">
        <v>64</v>
      </c>
      <c r="J5" s="41" t="s">
        <v>65</v>
      </c>
      <c r="K5" s="40" t="s">
        <v>76</v>
      </c>
      <c r="L5" s="41" t="s">
        <v>67</v>
      </c>
      <c r="M5" s="40"/>
      <c r="N5" s="42" t="s">
        <v>77</v>
      </c>
      <c r="O5" s="40"/>
      <c r="P5" s="40" t="s">
        <v>69</v>
      </c>
      <c r="Q5" s="43"/>
      <c r="R5" s="44">
        <v>8.1</v>
      </c>
      <c r="S5" s="45">
        <f t="shared" si="8"/>
        <v>0</v>
      </c>
      <c r="T5" s="46">
        <f>'[1]fty upd 3.06.25'!Q15</f>
        <v>8.14</v>
      </c>
      <c r="U5" s="11"/>
      <c r="V5" s="40" t="s">
        <v>70</v>
      </c>
      <c r="W5" s="47">
        <v>74</v>
      </c>
      <c r="X5" s="47">
        <v>45</v>
      </c>
      <c r="Y5" s="47">
        <v>56</v>
      </c>
      <c r="Z5" s="44">
        <v>4</v>
      </c>
      <c r="AA5" s="10">
        <v>6</v>
      </c>
      <c r="AB5" s="49">
        <f t="shared" si="9"/>
        <v>0.18648000000000001</v>
      </c>
      <c r="AC5" s="50">
        <f t="shared" si="10"/>
        <v>2091.3770913770913</v>
      </c>
      <c r="AD5" s="51">
        <v>2250</v>
      </c>
      <c r="AE5" s="52">
        <f t="shared" si="11"/>
        <v>1.0758461538461539</v>
      </c>
      <c r="AF5" s="40" t="s">
        <v>71</v>
      </c>
      <c r="AG5" s="53">
        <f t="shared" si="12"/>
        <v>0.373</v>
      </c>
      <c r="AH5" s="52">
        <f t="shared" si="19"/>
        <v>3.0362200000000001</v>
      </c>
      <c r="AI5" s="52">
        <f t="shared" si="0"/>
        <v>12.252066153846155</v>
      </c>
      <c r="AJ5" s="54">
        <v>0.01</v>
      </c>
      <c r="AK5" s="52">
        <f t="shared" si="1"/>
        <v>0.14280000000000001</v>
      </c>
      <c r="AL5" s="54">
        <v>0</v>
      </c>
      <c r="AM5" s="52">
        <f t="shared" si="2"/>
        <v>0</v>
      </c>
      <c r="AN5" s="54">
        <v>0</v>
      </c>
      <c r="AO5" s="52">
        <f t="shared" si="3"/>
        <v>0</v>
      </c>
      <c r="AP5" s="54">
        <v>0</v>
      </c>
      <c r="AQ5" s="52">
        <f t="shared" si="13"/>
        <v>0</v>
      </c>
      <c r="AR5" s="40">
        <v>0</v>
      </c>
      <c r="AS5" s="54">
        <v>0</v>
      </c>
      <c r="AT5" s="52">
        <f t="shared" si="4"/>
        <v>0</v>
      </c>
      <c r="AU5" s="52">
        <v>0</v>
      </c>
      <c r="AV5" s="54">
        <v>0</v>
      </c>
      <c r="AW5" s="52">
        <f t="shared" si="14"/>
        <v>0</v>
      </c>
      <c r="AX5" s="52">
        <v>0</v>
      </c>
      <c r="AY5" s="54">
        <v>0</v>
      </c>
      <c r="AZ5" s="52">
        <f t="shared" si="15"/>
        <v>0</v>
      </c>
      <c r="BA5" s="52">
        <f t="shared" si="5"/>
        <v>0.14280000000000001</v>
      </c>
      <c r="BB5" s="52">
        <f t="shared" si="6"/>
        <v>12.394866153846154</v>
      </c>
      <c r="BC5" s="55">
        <f t="shared" si="7"/>
        <v>0.13201217410040936</v>
      </c>
      <c r="BD5" s="11">
        <v>14.28</v>
      </c>
      <c r="BE5" s="11">
        <v>29.99</v>
      </c>
      <c r="BF5" s="55">
        <f t="shared" si="16"/>
        <v>0.52384128042680889</v>
      </c>
      <c r="BG5" s="10">
        <v>1362</v>
      </c>
      <c r="BH5" s="52">
        <f t="shared" si="17"/>
        <v>16881.807701538462</v>
      </c>
      <c r="BI5" s="52">
        <f t="shared" si="18"/>
        <v>19449.36</v>
      </c>
    </row>
    <row r="6" spans="1:61" ht="60.75" customHeight="1" x14ac:dyDescent="0.25">
      <c r="A6" s="39">
        <v>5</v>
      </c>
      <c r="B6" s="40"/>
      <c r="C6" s="40"/>
      <c r="D6" s="40" t="s">
        <v>61</v>
      </c>
      <c r="E6" s="40"/>
      <c r="F6" s="40" t="s">
        <v>62</v>
      </c>
      <c r="G6" s="41" t="s">
        <v>63</v>
      </c>
      <c r="H6" s="41" t="s">
        <v>64</v>
      </c>
      <c r="I6" s="41" t="s">
        <v>64</v>
      </c>
      <c r="J6" s="41" t="s">
        <v>65</v>
      </c>
      <c r="K6" s="40" t="s">
        <v>78</v>
      </c>
      <c r="L6" s="41" t="s">
        <v>67</v>
      </c>
      <c r="M6" s="40"/>
      <c r="N6" s="42" t="s">
        <v>79</v>
      </c>
      <c r="O6" s="40"/>
      <c r="P6" s="40" t="s">
        <v>69</v>
      </c>
      <c r="Q6" s="43"/>
      <c r="R6" s="44">
        <v>8.1</v>
      </c>
      <c r="S6" s="45">
        <f t="shared" si="8"/>
        <v>0</v>
      </c>
      <c r="T6" s="46">
        <f>'[1]fty upd 3.06.25'!Q16</f>
        <v>8.14</v>
      </c>
      <c r="U6" s="11"/>
      <c r="V6" s="40" t="s">
        <v>70</v>
      </c>
      <c r="W6" s="47">
        <v>74</v>
      </c>
      <c r="X6" s="47">
        <v>45</v>
      </c>
      <c r="Y6" s="47">
        <v>56</v>
      </c>
      <c r="Z6" s="44">
        <v>4</v>
      </c>
      <c r="AA6" s="10">
        <v>6</v>
      </c>
      <c r="AB6" s="49">
        <f t="shared" si="9"/>
        <v>0.18648000000000001</v>
      </c>
      <c r="AC6" s="50">
        <f t="shared" si="10"/>
        <v>2091.3770913770913</v>
      </c>
      <c r="AD6" s="51">
        <v>2250</v>
      </c>
      <c r="AE6" s="52">
        <f t="shared" si="11"/>
        <v>1.0758461538461539</v>
      </c>
      <c r="AF6" s="40" t="s">
        <v>71</v>
      </c>
      <c r="AG6" s="53">
        <f t="shared" si="12"/>
        <v>0.373</v>
      </c>
      <c r="AH6" s="52">
        <f t="shared" si="19"/>
        <v>3.0362200000000001</v>
      </c>
      <c r="AI6" s="52">
        <f t="shared" si="0"/>
        <v>12.252066153846155</v>
      </c>
      <c r="AJ6" s="54">
        <v>0.01</v>
      </c>
      <c r="AK6" s="52">
        <f t="shared" si="1"/>
        <v>0.14280000000000001</v>
      </c>
      <c r="AL6" s="54">
        <v>0</v>
      </c>
      <c r="AM6" s="52">
        <f t="shared" si="2"/>
        <v>0</v>
      </c>
      <c r="AN6" s="54">
        <v>0</v>
      </c>
      <c r="AO6" s="52">
        <f t="shared" si="3"/>
        <v>0</v>
      </c>
      <c r="AP6" s="54">
        <v>0</v>
      </c>
      <c r="AQ6" s="52">
        <f t="shared" si="13"/>
        <v>0</v>
      </c>
      <c r="AR6" s="40">
        <v>0</v>
      </c>
      <c r="AS6" s="54">
        <v>0</v>
      </c>
      <c r="AT6" s="52">
        <f t="shared" si="4"/>
        <v>0</v>
      </c>
      <c r="AU6" s="52">
        <v>0</v>
      </c>
      <c r="AV6" s="54">
        <v>0</v>
      </c>
      <c r="AW6" s="52">
        <f t="shared" si="14"/>
        <v>0</v>
      </c>
      <c r="AX6" s="52">
        <v>0</v>
      </c>
      <c r="AY6" s="54">
        <v>0</v>
      </c>
      <c r="AZ6" s="52">
        <f t="shared" si="15"/>
        <v>0</v>
      </c>
      <c r="BA6" s="52">
        <f t="shared" si="5"/>
        <v>0.14280000000000001</v>
      </c>
      <c r="BB6" s="52">
        <f t="shared" si="6"/>
        <v>12.394866153846154</v>
      </c>
      <c r="BC6" s="55">
        <f t="shared" si="7"/>
        <v>0.13201217410040936</v>
      </c>
      <c r="BD6" s="11">
        <v>14.28</v>
      </c>
      <c r="BE6" s="11">
        <v>29.99</v>
      </c>
      <c r="BF6" s="55">
        <f t="shared" si="16"/>
        <v>0.52384128042680889</v>
      </c>
      <c r="BG6" s="10">
        <v>306</v>
      </c>
      <c r="BH6" s="52">
        <f t="shared" si="17"/>
        <v>3792.829043076923</v>
      </c>
      <c r="BI6" s="52">
        <f t="shared" si="18"/>
        <v>4369.6799999999994</v>
      </c>
    </row>
    <row r="7" spans="1:61" x14ac:dyDescent="0.25">
      <c r="BI7" s="56" t="e">
        <f>(#REF!-#REF!)/#REF!</f>
        <v>#REF!</v>
      </c>
    </row>
  </sheetData>
  <sheetProtection insertRows="0" deleteRows="0" sort="0"/>
  <protectedRanges>
    <protectedRange sqref="A2:M6 A7:AZ246 O2:BC6 AP1:AQ1 AU1 AX1 BE2:BG6" name="Range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F2:F6</xm:sqref>
        </x14:dataValidation>
        <x14:dataValidation type="list" allowBlank="1" showInputMessage="1" showErrorMessage="1">
          <x14:formula1>
            <xm:f>[1]ValueSelection!#REF!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P2:P6</xm:sqref>
        </x14:dataValidation>
        <x14:dataValidation type="list" allowBlank="1" showInputMessage="1" showErrorMessage="1">
          <x14:formula1>
            <xm:f>[1]Data!#REF!</xm:f>
          </x14:formula1>
          <xm:sqref>V2:V6</xm:sqref>
        </x14:dataValidation>
        <x14:dataValidation type="list" allowBlank="1" showInputMessage="1" showErrorMessage="1">
          <x14:formula1>
            <xm:f>[1]ValueSelection!#REF!</xm:f>
          </x14:formula1>
          <xm:sqref>D2:D6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2025-07-21T00:54:06Z</dcterms:created>
  <dcterms:modified xsi:type="dcterms:W3CDTF">2025-07-21T00:55:37Z</dcterms:modified>
</cp:coreProperties>
</file>