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#N/A</definedName>
    <definedName name="UNIT">[2]Sheet1!$EF$2:$EF$3</definedName>
    <definedName name="vlook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22" i="1" l="1"/>
  <c r="AT22" i="1"/>
  <c r="AQ22" i="1"/>
  <c r="AO22" i="1"/>
  <c r="AM22" i="1"/>
  <c r="AK22" i="1"/>
  <c r="AH22" i="1"/>
  <c r="AA22" i="1"/>
  <c r="AC22" i="1" s="1"/>
  <c r="AE22" i="1" s="1"/>
  <c r="AI22" i="1" s="1"/>
  <c r="BA21" i="1"/>
  <c r="AT21" i="1"/>
  <c r="AQ21" i="1"/>
  <c r="AO21" i="1"/>
  <c r="AM21" i="1"/>
  <c r="AK21" i="1"/>
  <c r="AH21" i="1"/>
  <c r="AA21" i="1"/>
  <c r="AC21" i="1" s="1"/>
  <c r="AE21" i="1" s="1"/>
  <c r="AI21" i="1" s="1"/>
  <c r="BA20" i="1"/>
  <c r="AT20" i="1"/>
  <c r="AQ20" i="1"/>
  <c r="AO20" i="1"/>
  <c r="AM20" i="1"/>
  <c r="AK20" i="1"/>
  <c r="AH20" i="1"/>
  <c r="AC20" i="1"/>
  <c r="AE20" i="1" s="1"/>
  <c r="AI20" i="1" s="1"/>
  <c r="AA20" i="1"/>
  <c r="BA19" i="1"/>
  <c r="AT19" i="1"/>
  <c r="AQ19" i="1"/>
  <c r="AO19" i="1"/>
  <c r="AM19" i="1"/>
  <c r="AK19" i="1"/>
  <c r="AH19" i="1"/>
  <c r="AA19" i="1"/>
  <c r="AC19" i="1" s="1"/>
  <c r="AE19" i="1" s="1"/>
  <c r="BA18" i="1"/>
  <c r="AT18" i="1"/>
  <c r="AQ18" i="1"/>
  <c r="AO18" i="1"/>
  <c r="AM18" i="1"/>
  <c r="AK18" i="1"/>
  <c r="AH18" i="1"/>
  <c r="AC18" i="1"/>
  <c r="AE18" i="1" s="1"/>
  <c r="AA18" i="1"/>
  <c r="BA17" i="1"/>
  <c r="AT17" i="1"/>
  <c r="AQ17" i="1"/>
  <c r="AO17" i="1"/>
  <c r="AM17" i="1"/>
  <c r="AK17" i="1"/>
  <c r="AH17" i="1"/>
  <c r="AA17" i="1"/>
  <c r="AC17" i="1" s="1"/>
  <c r="AE17" i="1" s="1"/>
  <c r="BA16" i="1"/>
  <c r="AT16" i="1"/>
  <c r="AQ16" i="1"/>
  <c r="AO16" i="1"/>
  <c r="AM16" i="1"/>
  <c r="AK16" i="1"/>
  <c r="AU16" i="1" s="1"/>
  <c r="AH16" i="1"/>
  <c r="AC16" i="1"/>
  <c r="AE16" i="1" s="1"/>
  <c r="AA16" i="1"/>
  <c r="BA15" i="1"/>
  <c r="AT15" i="1"/>
  <c r="AQ15" i="1"/>
  <c r="AO15" i="1"/>
  <c r="AM15" i="1"/>
  <c r="AU15" i="1" s="1"/>
  <c r="AK15" i="1"/>
  <c r="AH15" i="1"/>
  <c r="AA15" i="1"/>
  <c r="AC15" i="1" s="1"/>
  <c r="AE15" i="1" s="1"/>
  <c r="BA14" i="1"/>
  <c r="AT14" i="1"/>
  <c r="AQ14" i="1"/>
  <c r="AO14" i="1"/>
  <c r="AM14" i="1"/>
  <c r="AK14" i="1"/>
  <c r="AH14" i="1"/>
  <c r="AA14" i="1"/>
  <c r="AC14" i="1" s="1"/>
  <c r="AE14" i="1" s="1"/>
  <c r="BA13" i="1"/>
  <c r="AT13" i="1"/>
  <c r="AQ13" i="1"/>
  <c r="AO13" i="1"/>
  <c r="AM13" i="1"/>
  <c r="AK13" i="1"/>
  <c r="AH13" i="1"/>
  <c r="AA13" i="1"/>
  <c r="AC13" i="1" s="1"/>
  <c r="AE13" i="1" s="1"/>
  <c r="BA12" i="1"/>
  <c r="AT12" i="1"/>
  <c r="AQ12" i="1"/>
  <c r="AO12" i="1"/>
  <c r="AM12" i="1"/>
  <c r="AK12" i="1"/>
  <c r="AH12" i="1"/>
  <c r="AA12" i="1"/>
  <c r="AC12" i="1" s="1"/>
  <c r="AE12" i="1" s="1"/>
  <c r="AI12" i="1" s="1"/>
  <c r="BA11" i="1"/>
  <c r="AT11" i="1"/>
  <c r="AQ11" i="1"/>
  <c r="AO11" i="1"/>
  <c r="AM11" i="1"/>
  <c r="AK11" i="1"/>
  <c r="AH11" i="1"/>
  <c r="AA11" i="1"/>
  <c r="AC11" i="1" s="1"/>
  <c r="AE11" i="1" s="1"/>
  <c r="BA10" i="1"/>
  <c r="AT10" i="1"/>
  <c r="AQ10" i="1"/>
  <c r="AO10" i="1"/>
  <c r="AM10" i="1"/>
  <c r="AK10" i="1"/>
  <c r="AH10" i="1"/>
  <c r="AA10" i="1"/>
  <c r="AC10" i="1" s="1"/>
  <c r="AE10" i="1" s="1"/>
  <c r="AI10" i="1" s="1"/>
  <c r="BA9" i="1"/>
  <c r="AT9" i="1"/>
  <c r="AQ9" i="1"/>
  <c r="AO9" i="1"/>
  <c r="AM9" i="1"/>
  <c r="AK9" i="1"/>
  <c r="AH9" i="1"/>
  <c r="AA9" i="1"/>
  <c r="AC9" i="1" s="1"/>
  <c r="AE9" i="1" s="1"/>
  <c r="AI9" i="1" s="1"/>
  <c r="BA8" i="1"/>
  <c r="AT8" i="1"/>
  <c r="AQ8" i="1"/>
  <c r="AO8" i="1"/>
  <c r="AM8" i="1"/>
  <c r="AK8" i="1"/>
  <c r="AH8" i="1"/>
  <c r="AC8" i="1"/>
  <c r="AE8" i="1" s="1"/>
  <c r="AI8" i="1" s="1"/>
  <c r="AA8" i="1"/>
  <c r="BA7" i="1"/>
  <c r="AT7" i="1"/>
  <c r="AQ7" i="1"/>
  <c r="AO7" i="1"/>
  <c r="AM7" i="1"/>
  <c r="AK7" i="1"/>
  <c r="AH7" i="1"/>
  <c r="AA7" i="1"/>
  <c r="AC7" i="1" s="1"/>
  <c r="AE7" i="1" s="1"/>
  <c r="BA6" i="1"/>
  <c r="AT6" i="1"/>
  <c r="AQ6" i="1"/>
  <c r="AO6" i="1"/>
  <c r="AM6" i="1"/>
  <c r="AK6" i="1"/>
  <c r="AH6" i="1"/>
  <c r="AA6" i="1"/>
  <c r="AC6" i="1" s="1"/>
  <c r="AE6" i="1" s="1"/>
  <c r="BA5" i="1"/>
  <c r="AT5" i="1"/>
  <c r="AQ5" i="1"/>
  <c r="AO5" i="1"/>
  <c r="AM5" i="1"/>
  <c r="AK5" i="1"/>
  <c r="AH5" i="1"/>
  <c r="AA5" i="1"/>
  <c r="AC5" i="1" s="1"/>
  <c r="AE5" i="1" s="1"/>
  <c r="BA4" i="1"/>
  <c r="AT4" i="1"/>
  <c r="AQ4" i="1"/>
  <c r="AO4" i="1"/>
  <c r="AM4" i="1"/>
  <c r="AK4" i="1"/>
  <c r="AH4" i="1"/>
  <c r="AA4" i="1"/>
  <c r="AC4" i="1" s="1"/>
  <c r="AE4" i="1" s="1"/>
  <c r="BA3" i="1"/>
  <c r="AT3" i="1"/>
  <c r="AQ3" i="1"/>
  <c r="AO3" i="1"/>
  <c r="AM3" i="1"/>
  <c r="AK3" i="1"/>
  <c r="AH3" i="1"/>
  <c r="AA3" i="1"/>
  <c r="AC3" i="1" s="1"/>
  <c r="AE3" i="1" s="1"/>
  <c r="BA2" i="1"/>
  <c r="AT2" i="1"/>
  <c r="AQ2" i="1"/>
  <c r="AO2" i="1"/>
  <c r="AM2" i="1"/>
  <c r="AK2" i="1"/>
  <c r="AH2" i="1"/>
  <c r="AA2" i="1"/>
  <c r="AC2" i="1" s="1"/>
  <c r="AE2" i="1" s="1"/>
  <c r="AI13" i="1" l="1"/>
  <c r="AI14" i="1"/>
  <c r="AU5" i="1"/>
  <c r="AI16" i="1"/>
  <c r="AV16" i="1" s="1"/>
  <c r="AW16" i="1" s="1"/>
  <c r="AI17" i="1"/>
  <c r="AI2" i="1"/>
  <c r="AI3" i="1"/>
  <c r="AI4" i="1"/>
  <c r="AV4" i="1" s="1"/>
  <c r="AU8" i="1"/>
  <c r="AV8" i="1" s="1"/>
  <c r="AI5" i="1"/>
  <c r="AI6" i="1"/>
  <c r="AI7" i="1"/>
  <c r="AU9" i="1"/>
  <c r="AU10" i="1"/>
  <c r="AV10" i="1" s="1"/>
  <c r="AU11" i="1"/>
  <c r="AI15" i="1"/>
  <c r="AV15" i="1" s="1"/>
  <c r="AU17" i="1"/>
  <c r="AV17" i="1" s="1"/>
  <c r="AU18" i="1"/>
  <c r="AU3" i="1"/>
  <c r="AV9" i="1"/>
  <c r="AW9" i="1" s="1"/>
  <c r="AU12" i="1"/>
  <c r="AU19" i="1"/>
  <c r="AU20" i="1"/>
  <c r="AV20" i="1" s="1"/>
  <c r="AU22" i="1"/>
  <c r="AV22" i="1" s="1"/>
  <c r="AU2" i="1"/>
  <c r="AU4" i="1"/>
  <c r="AU6" i="1"/>
  <c r="AU7" i="1"/>
  <c r="AI11" i="1"/>
  <c r="AU13" i="1"/>
  <c r="AV13" i="1" s="1"/>
  <c r="AU14" i="1"/>
  <c r="AV14" i="1" s="1"/>
  <c r="AI18" i="1"/>
  <c r="AV18" i="1" s="1"/>
  <c r="AZ18" i="1" s="1"/>
  <c r="AI19" i="1"/>
  <c r="AU21" i="1"/>
  <c r="AV21" i="1" s="1"/>
  <c r="AZ9" i="1"/>
  <c r="AV2" i="1"/>
  <c r="AV3" i="1"/>
  <c r="AV12" i="1"/>
  <c r="AV19" i="1"/>
  <c r="AV6" i="1"/>
  <c r="AV5" i="1" l="1"/>
  <c r="AV7" i="1"/>
  <c r="AZ10" i="1"/>
  <c r="AW10" i="1"/>
  <c r="AW17" i="1"/>
  <c r="AZ17" i="1"/>
  <c r="AW8" i="1"/>
  <c r="AZ8" i="1"/>
  <c r="AW18" i="1"/>
  <c r="AZ16" i="1"/>
  <c r="AV11" i="1"/>
  <c r="AZ19" i="1"/>
  <c r="AW19" i="1"/>
  <c r="AZ21" i="1"/>
  <c r="AW21" i="1"/>
  <c r="AZ15" i="1"/>
  <c r="AW15" i="1"/>
  <c r="AW20" i="1"/>
  <c r="AZ20" i="1"/>
  <c r="AZ14" i="1"/>
  <c r="AW14" i="1"/>
  <c r="AZ13" i="1"/>
  <c r="AW13" i="1"/>
  <c r="AZ6" i="1"/>
  <c r="AW6" i="1"/>
  <c r="AZ3" i="1"/>
  <c r="AW3" i="1"/>
  <c r="AZ2" i="1"/>
  <c r="AW2" i="1"/>
  <c r="AZ7" i="1"/>
  <c r="AW7" i="1"/>
  <c r="AW4" i="1"/>
  <c r="AZ4" i="1"/>
  <c r="AZ22" i="1"/>
  <c r="AW22" i="1"/>
  <c r="AW12" i="1"/>
  <c r="AZ12" i="1"/>
  <c r="AW5" i="1" l="1"/>
  <c r="AZ5" i="1"/>
  <c r="AZ11" i="1"/>
  <c r="AW1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Q1" authorId="0" shapeId="0">
      <text>
        <r>
          <rPr>
            <sz val="11"/>
            <rFont val="Calibri"/>
            <family val="2"/>
          </rPr>
          <t>[FOB Cost]*[AVN %]</t>
        </r>
      </text>
    </comment>
    <comment ref="AT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U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<sst xmlns="http://schemas.openxmlformats.org/spreadsheetml/2006/main" count="305" uniqueCount="104">
  <si>
    <t>Brand</t>
  </si>
  <si>
    <t>Beautyrest Black</t>
  </si>
  <si>
    <t>Licensor</t>
  </si>
  <si>
    <t>Beautyrest Black 6%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</si>
  <si>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</si>
  <si>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</si>
  <si>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</si>
  <si>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</si>
  <si>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</si>
  <si>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</si>
  <si>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</si>
  <si>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</si>
  <si>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</si>
  <si>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</si>
  <si>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</si>
  <si>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</si>
  <si>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  <phoneticPr fontId="4" type="noConversion"/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</si>
  <si>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</si>
  <si>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</si>
  <si>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</si>
  <si>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</si>
  <si>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</si>
  <si>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</si>
  <si>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</si>
  <si>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</si>
  <si>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</si>
  <si>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</si>
  <si>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</si>
  <si>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</si>
  <si>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</si>
  <si>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</si>
  <si>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</si>
  <si>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</si>
  <si>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</si>
  <si>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</si>
  <si>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</si>
  <si>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</si>
  <si>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</si>
  <si>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</si>
  <si>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</si>
  <si>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</si>
  <si>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</si>
  <si>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</si>
  <si>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</si>
  <si>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</si>
  <si>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</si>
  <si>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</si>
  <si>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</si>
  <si>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</si>
  <si>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</si>
  <si>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</si>
  <si>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Domestic MU%</t>
  </si>
  <si>
    <t>JLA Domestic Dead Net Price</t>
  </si>
  <si>
    <t>Total Quantity</t>
  </si>
  <si>
    <t>Total Cost</t>
  </si>
  <si>
    <t>Total Sales</t>
  </si>
  <si>
    <t>Beautyrest Black</t>
    <phoneticPr fontId="4" type="noConversion"/>
  </si>
  <si>
    <t>Beautyrest Black Brand 4 piece set 1000TC Egyptian Cotton Rich Sheet Set VZB packaging</t>
    <phoneticPr fontId="4" type="noConversion"/>
  </si>
  <si>
    <t>1000TC Egyptian Cotton SS</t>
    <phoneticPr fontId="4" type="noConversion"/>
  </si>
  <si>
    <t>56% Egyptian cotton 44% polyester 60x15D/184x66x12</t>
    <phoneticPr fontId="4" type="noConversion"/>
  </si>
  <si>
    <t>Twin: 66"x96"/20"x30"(1)/39"x75"+15"</t>
  </si>
  <si>
    <t>Coconut Milk</t>
  </si>
  <si>
    <t>BRB20-0202</t>
    <phoneticPr fontId="4" type="noConversion"/>
  </si>
  <si>
    <t>Set</t>
  </si>
  <si>
    <t>Normal</t>
  </si>
  <si>
    <t>6302.31.9020</t>
  </si>
  <si>
    <t>Full - 81"x96"/20"x30"(2)/54"x75"+15"</t>
  </si>
  <si>
    <t>BRB20-0203</t>
  </si>
  <si>
    <t>Queen: 90"x102"/20"x30"(2)/60"x80"+15"</t>
  </si>
  <si>
    <t>BRB20-0204</t>
  </si>
  <si>
    <t>56% Egyptian cotton 44% polyester 60x15D/184x66x12</t>
    <phoneticPr fontId="4" type="noConversion"/>
  </si>
  <si>
    <t>King: 108"x102"/20"x40"(2)/78x80"+15"</t>
  </si>
  <si>
    <t>BRB20-0205</t>
  </si>
  <si>
    <t>Cal King: 108"x102"/20"x40"(2)/72"x84"+15"</t>
  </si>
  <si>
    <t>BRB20-0206</t>
  </si>
  <si>
    <t>PILLOWCASE</t>
  </si>
  <si>
    <t>Beautyrest Black Brand  1000TC Egyptian Cotton Rich Pillowcase</t>
    <phoneticPr fontId="4" type="noConversion"/>
  </si>
  <si>
    <t>1000TC Egyptian Cotton PC</t>
    <phoneticPr fontId="4" type="noConversion"/>
  </si>
  <si>
    <t>SPC: 20x30" (2)</t>
  </si>
  <si>
    <t>BRB21-0207</t>
    <phoneticPr fontId="4" type="noConversion"/>
  </si>
  <si>
    <t>6302.31.9010</t>
  </si>
  <si>
    <t>KPC: 20x40" (2)</t>
  </si>
  <si>
    <t>BRB21-0208</t>
  </si>
  <si>
    <t>1000TC Egyptian Cotton SS</t>
  </si>
  <si>
    <t>Oatmeal</t>
    <phoneticPr fontId="4" type="noConversion"/>
  </si>
  <si>
    <t>BRB20-0209</t>
    <phoneticPr fontId="4" type="noConversion"/>
  </si>
  <si>
    <t>BRB20-0210</t>
  </si>
  <si>
    <t>BRB20-0211</t>
  </si>
  <si>
    <t>BRB20-0212</t>
  </si>
  <si>
    <t>BRB20-0213</t>
  </si>
  <si>
    <t>Beautyrest Black Brand  1000TC Egyptian Cotton Rich Pillowcase</t>
  </si>
  <si>
    <t>1000TC Egyptian Cotton PC</t>
  </si>
  <si>
    <t>BRB21-0214</t>
    <phoneticPr fontId="4" type="noConversion"/>
  </si>
  <si>
    <t>BRB21-0215</t>
  </si>
  <si>
    <t>Soft Pink</t>
    <phoneticPr fontId="4" type="noConversion"/>
  </si>
  <si>
    <t>BRB20-0216</t>
    <phoneticPr fontId="4" type="noConversion"/>
  </si>
  <si>
    <t>Beautyrest Black Brand 4 piece set 1000TC Egyptian Cotton Rich Sheet Set VZB packaging</t>
    <phoneticPr fontId="4" type="noConversion"/>
  </si>
  <si>
    <t>BRB20-0217</t>
  </si>
  <si>
    <t>BRB20-0218</t>
  </si>
  <si>
    <t>BRB20-0219</t>
  </si>
  <si>
    <t>BRB20-0220</t>
  </si>
  <si>
    <t>Soft Pink</t>
    <phoneticPr fontId="4" type="noConversion"/>
  </si>
  <si>
    <t>BRB21-0221</t>
    <phoneticPr fontId="4" type="noConversion"/>
  </si>
  <si>
    <t>BRB21-0222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</si>
</sst>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"/>
    <numFmt numFmtId="177" formatCode="0.000"/>
    <numFmt numFmtId="178" formatCode="&quot;$&quot;#,##0.00"/>
    <numFmt numFmtId="179" formatCode="&quot;$&quot;#,##0.0000"/>
    <numFmt numFmtId="180" formatCode="[$$-409]#,##0.00;\-[$$-409]#,##0.00"/>
    <numFmt numFmtId="181" formatCode="[$¥-804]#,##0.00"/>
    <numFmt numFmtId="182" formatCode="0.00000"/>
    <numFmt numFmtId="183" formatCode="0.0%"/>
  </numFmts>
  <fonts count="9" x14ac:knownFonts="1">
    <font>
      <sz val="11"/>
      <name val="Calibri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178" fontId="6" fillId="0" borderId="1" xfId="3" applyNumberFormat="1" applyFont="1" applyBorder="1" applyAlignment="1">
      <alignment wrapText="1"/>
    </xf>
    <xf numFmtId="0" fontId="3" fillId="0" borderId="0" xfId="4" applyAlignment="1">
      <alignment wrapText="1"/>
    </xf>
    <xf numFmtId="0" fontId="3" fillId="0" borderId="0" xfId="4" applyAlignment="1">
      <alignment horizontal="center" wrapText="1"/>
    </xf>
    <xf numFmtId="178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9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0" fontId="7" fillId="0" borderId="1" xfId="4" applyFont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178" fontId="7" fillId="3" borderId="0" xfId="4" applyNumberFormat="1" applyFont="1" applyFill="1" applyAlignment="1">
      <alignment wrapText="1"/>
    </xf>
    <xf numFmtId="178" fontId="7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176" fontId="7" fillId="0" borderId="1" xfId="4" applyNumberFormat="1" applyFont="1" applyBorder="1" applyAlignment="1">
      <alignment horizontal="center" wrapText="1"/>
    </xf>
    <xf numFmtId="2" fontId="7" fillId="0" borderId="1" xfId="4" applyNumberFormat="1" applyFont="1" applyBorder="1" applyAlignment="1">
      <alignment horizontal="center" wrapText="1"/>
    </xf>
    <xf numFmtId="1" fontId="7" fillId="0" borderId="1" xfId="4" applyNumberFormat="1" applyFont="1" applyBorder="1" applyAlignment="1">
      <alignment horizontal="center" wrapText="1"/>
    </xf>
    <xf numFmtId="177" fontId="6" fillId="0" borderId="1" xfId="3" applyNumberFormat="1" applyFont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0" fontId="7" fillId="0" borderId="1" xfId="4" applyNumberFormat="1" applyFont="1" applyBorder="1" applyAlignment="1">
      <alignment horizontal="center" wrapText="1"/>
    </xf>
    <xf numFmtId="178" fontId="6" fillId="6" borderId="1" xfId="3" applyNumberFormat="1" applyFont="1" applyFill="1" applyBorder="1" applyAlignment="1">
      <alignment wrapText="1"/>
    </xf>
    <xf numFmtId="178" fontId="5" fillId="0" borderId="1" xfId="3" applyNumberFormat="1" applyFont="1" applyBorder="1" applyAlignment="1">
      <alignment wrapText="1"/>
    </xf>
    <xf numFmtId="178" fontId="6" fillId="4" borderId="1" xfId="3" applyNumberFormat="1" applyFont="1" applyFill="1" applyBorder="1" applyAlignment="1">
      <alignment wrapText="1"/>
    </xf>
    <xf numFmtId="10" fontId="6" fillId="4" borderId="1" xfId="3" applyNumberFormat="1" applyFont="1" applyFill="1" applyBorder="1" applyAlignment="1">
      <alignment wrapText="1"/>
    </xf>
    <xf numFmtId="178" fontId="5" fillId="8" borderId="1" xfId="3" applyNumberFormat="1" applyFont="1" applyFill="1" applyBorder="1" applyAlignment="1">
      <alignment wrapText="1"/>
    </xf>
    <xf numFmtId="179" fontId="6" fillId="0" borderId="1" xfId="3" applyNumberFormat="1" applyFont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80" fontId="3" fillId="0" borderId="1" xfId="4" applyNumberFormat="1" applyBorder="1"/>
    <xf numFmtId="0" fontId="3" fillId="0" borderId="1" xfId="4" applyBorder="1" applyAlignment="1">
      <alignment horizontal="center" wrapText="1"/>
    </xf>
    <xf numFmtId="181" fontId="1" fillId="0" borderId="1" xfId="0" applyNumberFormat="1" applyFont="1" applyFill="1" applyBorder="1"/>
    <xf numFmtId="178" fontId="3" fillId="0" borderId="2" xfId="4" applyNumberFormat="1" applyBorder="1" applyAlignment="1">
      <alignment horizontal="center" wrapText="1"/>
    </xf>
    <xf numFmtId="178" fontId="3" fillId="0" borderId="2" xfId="4" applyNumberFormat="1" applyBorder="1"/>
    <xf numFmtId="176" fontId="3" fillId="0" borderId="1" xfId="4" applyNumberFormat="1" applyBorder="1"/>
    <xf numFmtId="2" fontId="3" fillId="0" borderId="1" xfId="4" applyNumberFormat="1" applyBorder="1"/>
    <xf numFmtId="1" fontId="3" fillId="0" borderId="1" xfId="4" applyNumberFormat="1" applyBorder="1"/>
    <xf numFmtId="182" fontId="3" fillId="2" borderId="1" xfId="4" applyNumberFormat="1" applyFill="1" applyBorder="1"/>
    <xf numFmtId="1" fontId="3" fillId="2" borderId="1" xfId="4" applyNumberFormat="1" applyFill="1" applyBorder="1"/>
    <xf numFmtId="3" fontId="3" fillId="0" borderId="1" xfId="4" applyNumberFormat="1" applyBorder="1"/>
    <xf numFmtId="178" fontId="3" fillId="2" borderId="1" xfId="4" applyNumberFormat="1" applyFill="1" applyBorder="1"/>
    <xf numFmtId="183" fontId="3" fillId="0" borderId="1" xfId="4" applyNumberFormat="1" applyBorder="1"/>
    <xf numFmtId="10" fontId="3" fillId="0" borderId="1" xfId="4" applyNumberFormat="1" applyBorder="1"/>
    <xf numFmtId="178" fontId="3" fillId="0" borderId="1" xfId="4" applyNumberFormat="1" applyBorder="1"/>
    <xf numFmtId="10" fontId="0" fillId="2" borderId="1" xfId="5" applyNumberFormat="1" applyFont="1" applyFill="1" applyBorder="1" applyAlignment="1"/>
    <xf numFmtId="0" fontId="3" fillId="0" borderId="0" xfId="4"/>
    <xf numFmtId="0" fontId="3" fillId="0" borderId="1" xfId="4" applyBorder="1" applyAlignment="1">
      <alignment wrapText="1"/>
    </xf>
    <xf numFmtId="176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6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</cellXfs>
  <cellStyles count="6">
    <cellStyle name="Normal 2" xfId="4"/>
    <cellStyle name="Normal 2 18 2" xfId="3"/>
    <cellStyle name="Percent 2" xfId="5"/>
    <cellStyle name="Style 1" xfId="2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B%201000TC%20Egyptian%20CVC%20sheets%20quote%207-18-2025%20commitment%20C6%20WHS%20Tariff%20IND%201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6"/>
      <sheetName val="Internal Commitment"/>
      <sheetName val="Alok-1000tc Egyptian CVC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2"/>
  <sheetViews>
    <sheetView tabSelected="1" zoomScale="99" zoomScaleNormal="99" workbookViewId="0">
      <selection activeCell="F8" sqref="F8"/>
    </sheetView>
  </sheetViews>
  <sheetFormatPr defaultColWidth="9.140625" defaultRowHeight="15" x14ac:dyDescent="0.25"/>
  <cols>
    <col min="1" max="1" width="10.140625" style="3" customWidth="1"/>
    <col min="2" max="2" width="16.85546875" style="2" customWidth="1"/>
    <col min="3" max="3" width="28.140625" style="2" customWidth="1"/>
    <col min="4" max="4" width="18.42578125" style="2" customWidth="1"/>
    <col min="5" max="5" width="18" style="2" customWidth="1"/>
    <col min="6" max="6" width="30.5703125" style="2" customWidth="1"/>
    <col min="7" max="7" width="15.5703125" style="2" customWidth="1"/>
    <col min="8" max="8" width="9.140625" style="2" customWidth="1"/>
    <col min="9" max="9" width="90" style="2" customWidth="1"/>
    <col min="10" max="10" width="27.85546875" style="2" customWidth="1"/>
    <col min="11" max="11" width="51.140625" style="2" customWidth="1"/>
    <col min="12" max="12" width="47.85546875" style="2" customWidth="1"/>
    <col min="13" max="13" width="18" style="2" customWidth="1"/>
    <col min="14" max="14" width="6.85546875" style="2" customWidth="1"/>
    <col min="15" max="17" width="8.85546875" style="2" customWidth="1"/>
    <col min="18" max="18" width="8.85546875" style="4" customWidth="1"/>
    <col min="19" max="19" width="8.5703125" style="4" customWidth="1"/>
    <col min="20" max="20" width="9.42578125" style="2" customWidth="1"/>
    <col min="21" max="21" width="8.140625" style="52" customWidth="1"/>
    <col min="22" max="22" width="8.7109375" style="52" customWidth="1"/>
    <col min="23" max="23" width="7.140625" style="52" customWidth="1"/>
    <col min="24" max="24" width="9" style="52" customWidth="1"/>
    <col min="25" max="25" width="6.28515625" style="53" customWidth="1"/>
    <col min="26" max="26" width="11.42578125" style="54" customWidth="1"/>
    <col min="27" max="27" width="10" style="55" customWidth="1"/>
    <col min="28" max="28" width="9.85546875" style="53" customWidth="1"/>
    <col min="29" max="29" width="7.85546875" style="2" customWidth="1"/>
    <col min="30" max="30" width="9" style="4" customWidth="1"/>
    <col min="31" max="31" width="6.42578125" style="2" customWidth="1"/>
    <col min="32" max="32" width="13.7109375" style="5" customWidth="1"/>
    <col min="33" max="33" width="10.7109375" style="4" customWidth="1"/>
    <col min="34" max="34" width="11.28515625" style="4" customWidth="1"/>
    <col min="35" max="35" width="11.5703125" style="4" customWidth="1"/>
    <col min="36" max="36" width="8.28515625" style="4" customWidth="1"/>
    <col min="37" max="37" width="11.5703125" style="5" customWidth="1"/>
    <col min="38" max="38" width="10.85546875" style="4" customWidth="1"/>
    <col min="39" max="39" width="8.140625" style="5" customWidth="1"/>
    <col min="40" max="40" width="9.140625" style="4" customWidth="1"/>
    <col min="41" max="41" width="8.140625" style="5" customWidth="1"/>
    <col min="42" max="42" width="9.28515625" style="4" customWidth="1"/>
    <col min="43" max="43" width="6.85546875" style="4" customWidth="1"/>
    <col min="44" max="44" width="8.140625" style="5" customWidth="1"/>
    <col min="45" max="45" width="9.28515625" style="4" customWidth="1"/>
    <col min="46" max="46" width="9.140625" style="4" customWidth="1"/>
    <col min="47" max="47" width="11.140625" style="4" customWidth="1"/>
    <col min="48" max="48" width="9.28515625" style="4" customWidth="1"/>
    <col min="49" max="49" width="11.42578125" style="4" customWidth="1"/>
    <col min="50" max="50" width="11.85546875" style="2" customWidth="1"/>
    <col min="51" max="51" width="14.85546875" style="6" customWidth="1"/>
    <col min="52" max="52" width="15" style="4" customWidth="1"/>
    <col min="53" max="53" width="11.7109375" style="2" customWidth="1"/>
    <col min="54" max="16384" width="9.140625" style="2"/>
  </cols>
  <sheetData>
    <row r="1" spans="1:53" ht="57.95" customHeight="1" x14ac:dyDescent="0.25">
      <c r="A1" s="9" t="s">
        <v>5</v>
      </c>
      <c r="B1" s="9" t="s">
        <v>6</v>
      </c>
      <c r="C1" s="10" t="s">
        <v>7</v>
      </c>
      <c r="D1" s="10" t="s">
        <v>8</v>
      </c>
      <c r="E1" s="11" t="s">
        <v>0</v>
      </c>
      <c r="F1" s="11" t="s">
        <v>2</v>
      </c>
      <c r="G1" s="12" t="s">
        <v>9</v>
      </c>
      <c r="H1" s="10" t="s">
        <v>10</v>
      </c>
      <c r="I1" s="13" t="s">
        <v>11</v>
      </c>
      <c r="J1" s="13" t="s">
        <v>12</v>
      </c>
      <c r="K1" s="13" t="s">
        <v>13</v>
      </c>
      <c r="L1" s="13" t="s">
        <v>14</v>
      </c>
      <c r="M1" s="13" t="s">
        <v>15</v>
      </c>
      <c r="N1" s="10" t="s">
        <v>16</v>
      </c>
      <c r="O1" s="10" t="s">
        <v>17</v>
      </c>
      <c r="P1" s="10" t="s">
        <v>18</v>
      </c>
      <c r="Q1" s="10" t="s">
        <v>19</v>
      </c>
      <c r="R1" s="13" t="s">
        <v>20</v>
      </c>
      <c r="S1" s="14" t="s">
        <v>21</v>
      </c>
      <c r="T1" s="15" t="s">
        <v>22</v>
      </c>
      <c r="U1" s="16" t="s">
        <v>23</v>
      </c>
      <c r="V1" s="17" t="s">
        <v>24</v>
      </c>
      <c r="W1" s="17" t="s">
        <v>25</v>
      </c>
      <c r="X1" s="17" t="s">
        <v>26</v>
      </c>
      <c r="Y1" s="18" t="s">
        <v>27</v>
      </c>
      <c r="Z1" s="19" t="s">
        <v>28</v>
      </c>
      <c r="AA1" s="20" t="s">
        <v>29</v>
      </c>
      <c r="AB1" s="21" t="s">
        <v>30</v>
      </c>
      <c r="AC1" s="22" t="s">
        <v>31</v>
      </c>
      <c r="AD1" s="9" t="s">
        <v>32</v>
      </c>
      <c r="AE1" s="1" t="s">
        <v>33</v>
      </c>
      <c r="AF1" s="9" t="s">
        <v>34</v>
      </c>
      <c r="AG1" s="23" t="s">
        <v>35</v>
      </c>
      <c r="AH1" s="24" t="s">
        <v>36</v>
      </c>
      <c r="AI1" s="1" t="s">
        <v>37</v>
      </c>
      <c r="AJ1" s="23" t="s">
        <v>38</v>
      </c>
      <c r="AK1" s="1" t="s">
        <v>39</v>
      </c>
      <c r="AL1" s="23" t="s">
        <v>40</v>
      </c>
      <c r="AM1" s="1" t="s">
        <v>41</v>
      </c>
      <c r="AN1" s="23" t="s">
        <v>42</v>
      </c>
      <c r="AO1" s="1" t="s">
        <v>43</v>
      </c>
      <c r="AP1" s="23" t="s">
        <v>44</v>
      </c>
      <c r="AQ1" s="1" t="s">
        <v>45</v>
      </c>
      <c r="AR1" s="25" t="s">
        <v>46</v>
      </c>
      <c r="AS1" s="23" t="s">
        <v>47</v>
      </c>
      <c r="AT1" s="1" t="s">
        <v>48</v>
      </c>
      <c r="AU1" s="1" t="s">
        <v>49</v>
      </c>
      <c r="AV1" s="26" t="s">
        <v>50</v>
      </c>
      <c r="AW1" s="27" t="s">
        <v>51</v>
      </c>
      <c r="AX1" s="28" t="s">
        <v>52</v>
      </c>
      <c r="AY1" s="9" t="s">
        <v>53</v>
      </c>
      <c r="AZ1" s="29" t="s">
        <v>54</v>
      </c>
      <c r="BA1" s="1" t="s">
        <v>55</v>
      </c>
    </row>
    <row r="2" spans="1:53" s="48" customFormat="1" ht="30" x14ac:dyDescent="0.25">
      <c r="A2" s="30">
        <v>1</v>
      </c>
      <c r="B2" s="31"/>
      <c r="C2" s="31"/>
      <c r="D2" s="31"/>
      <c r="E2" s="31" t="s">
        <v>56</v>
      </c>
      <c r="F2" s="31" t="s">
        <v>3</v>
      </c>
      <c r="G2" s="31" t="s">
        <v>4</v>
      </c>
      <c r="H2" s="32"/>
      <c r="I2" s="31" t="s">
        <v>57</v>
      </c>
      <c r="J2" s="31" t="s">
        <v>58</v>
      </c>
      <c r="K2" s="33" t="s">
        <v>59</v>
      </c>
      <c r="L2" s="31" t="s">
        <v>60</v>
      </c>
      <c r="M2" s="31" t="s">
        <v>61</v>
      </c>
      <c r="N2" s="31"/>
      <c r="O2" s="34" t="s">
        <v>62</v>
      </c>
      <c r="P2" s="31"/>
      <c r="Q2" s="31"/>
      <c r="R2" s="31" t="s">
        <v>63</v>
      </c>
      <c r="S2" s="35"/>
      <c r="T2" s="36">
        <v>9.92</v>
      </c>
      <c r="U2" s="31" t="s">
        <v>64</v>
      </c>
      <c r="V2" s="37">
        <v>40</v>
      </c>
      <c r="W2" s="37">
        <v>30</v>
      </c>
      <c r="X2" s="37">
        <v>13</v>
      </c>
      <c r="Y2" s="38"/>
      <c r="Z2" s="39">
        <v>2</v>
      </c>
      <c r="AA2" s="40">
        <f>IF(V2="","",V2*W2*X2/1000000)</f>
        <v>1.5599999999999999E-2</v>
      </c>
      <c r="AB2" s="38">
        <v>56</v>
      </c>
      <c r="AC2" s="41">
        <f>IF(Z2="","",AB2/AA2*Z2)</f>
        <v>7179.4871794871797</v>
      </c>
      <c r="AD2" s="42">
        <v>3500</v>
      </c>
      <c r="AE2" s="43">
        <f>IF(ISERROR(AD2/AC2),"",AD2/AC2)</f>
        <v>0.48749999999999999</v>
      </c>
      <c r="AF2" s="31" t="s">
        <v>65</v>
      </c>
      <c r="AG2" s="44">
        <v>0.16700000000000001</v>
      </c>
      <c r="AH2" s="43">
        <f>IF(ISERROR(T2*AG2),"",T2*AG2)</f>
        <v>1.6566400000000001</v>
      </c>
      <c r="AI2" s="43">
        <f>IF(ISERROR(T2+AE2+AH2),"",T2+AE2+AH2)</f>
        <v>12.06414</v>
      </c>
      <c r="AJ2" s="45">
        <v>0</v>
      </c>
      <c r="AK2" s="43">
        <f t="shared" ref="AK2:AK22" si="0">IF(ISERROR(AX2*AJ2),"",AX2*AJ2)</f>
        <v>0</v>
      </c>
      <c r="AL2" s="45">
        <v>0.08</v>
      </c>
      <c r="AM2" s="43">
        <f t="shared" ref="AM2:AM22" si="1">IF(ISERROR(AX2*AL2),"",AX2*AL2)</f>
        <v>1.2487999999999999</v>
      </c>
      <c r="AN2" s="45">
        <v>0.06</v>
      </c>
      <c r="AO2" s="43">
        <f>IF(ISERROR(AX2*AN2),"",AX2*AN2)</f>
        <v>0.93659999999999988</v>
      </c>
      <c r="AP2" s="45">
        <v>0.03</v>
      </c>
      <c r="AQ2" s="43">
        <f>IF(ISERROR(T2*AP2),"",T2*AP2)</f>
        <v>0.29759999999999998</v>
      </c>
      <c r="AR2" s="46">
        <v>0</v>
      </c>
      <c r="AS2" s="45">
        <v>0</v>
      </c>
      <c r="AT2" s="43">
        <f>IF(ISERROR(AX2*AS2),"",AX2*AS2)</f>
        <v>0</v>
      </c>
      <c r="AU2" s="43">
        <f>IF(ISERROR(AK2+AM2+AO2+AQ2+AT2),"",AK2+AM2+AO2+AQ2+AT2)</f>
        <v>2.4829999999999997</v>
      </c>
      <c r="AV2" s="43">
        <f t="shared" ref="AV2:AV22" si="2">IF(ISERROR(AI2+AU2),"",AI2+AU2)</f>
        <v>14.547139999999999</v>
      </c>
      <c r="AW2" s="47">
        <f t="shared" ref="AW2:AW22" si="3">IF(ISERROR((AX2-AV2)/AX2),"",(AX2-AV2)/AX2)</f>
        <v>6.8088404868673971E-2</v>
      </c>
      <c r="AX2" s="46">
        <v>15.61</v>
      </c>
      <c r="AY2" s="39">
        <v>240</v>
      </c>
      <c r="AZ2" s="43">
        <f>IF(ISERROR(AV2*AY2),"",AV2*AY2)</f>
        <v>3491.3135999999995</v>
      </c>
      <c r="BA2" s="43">
        <f>IF(ISERROR(AX2*AY2),"",AX2*AY2)</f>
        <v>3746.3999999999996</v>
      </c>
    </row>
    <row r="3" spans="1:53" s="48" customFormat="1" ht="30" x14ac:dyDescent="0.25">
      <c r="A3" s="30">
        <v>2</v>
      </c>
      <c r="B3" s="31"/>
      <c r="C3" s="31"/>
      <c r="D3" s="31"/>
      <c r="E3" s="31" t="s">
        <v>1</v>
      </c>
      <c r="F3" s="31" t="s">
        <v>3</v>
      </c>
      <c r="G3" s="31" t="s">
        <v>4</v>
      </c>
      <c r="H3" s="32"/>
      <c r="I3" s="31" t="s">
        <v>57</v>
      </c>
      <c r="J3" s="31" t="s">
        <v>58</v>
      </c>
      <c r="K3" s="33" t="s">
        <v>59</v>
      </c>
      <c r="L3" s="31" t="s">
        <v>66</v>
      </c>
      <c r="M3" s="31" t="s">
        <v>61</v>
      </c>
      <c r="N3" s="31"/>
      <c r="O3" s="34" t="s">
        <v>67</v>
      </c>
      <c r="P3" s="31"/>
      <c r="Q3" s="31"/>
      <c r="R3" s="31" t="s">
        <v>63</v>
      </c>
      <c r="S3" s="35"/>
      <c r="T3" s="36">
        <v>12.78</v>
      </c>
      <c r="U3" s="31" t="s">
        <v>64</v>
      </c>
      <c r="V3" s="37">
        <v>40</v>
      </c>
      <c r="W3" s="37">
        <v>30</v>
      </c>
      <c r="X3" s="37">
        <v>15</v>
      </c>
      <c r="Y3" s="38"/>
      <c r="Z3" s="39">
        <v>2</v>
      </c>
      <c r="AA3" s="40">
        <f t="shared" ref="AA3:AA22" si="4">IF(V3="","",V3*W3*X3/1000000)</f>
        <v>1.7999999999999999E-2</v>
      </c>
      <c r="AB3" s="38">
        <v>56</v>
      </c>
      <c r="AC3" s="41">
        <f t="shared" ref="AC3:AC22" si="5">IF(Z3="","",AB3/AA3*Z3)</f>
        <v>6222.2222222222226</v>
      </c>
      <c r="AD3" s="42">
        <v>3500</v>
      </c>
      <c r="AE3" s="43">
        <f t="shared" ref="AE3:AE22" si="6">IF(ISERROR(AD3/AC3),"",AD3/AC3)</f>
        <v>0.5625</v>
      </c>
      <c r="AF3" s="31" t="s">
        <v>65</v>
      </c>
      <c r="AG3" s="44">
        <v>0.16700000000000001</v>
      </c>
      <c r="AH3" s="43">
        <f t="shared" ref="AH3:AH22" si="7">IF(ISERROR(T3*AG3),"",T3*AG3)</f>
        <v>2.1342599999999998</v>
      </c>
      <c r="AI3" s="43">
        <f t="shared" ref="AI3:AI22" si="8">IF(ISERROR(T3+AE3+AH3),"",T3+AE3+AH3)</f>
        <v>15.476759999999999</v>
      </c>
      <c r="AJ3" s="45">
        <v>0</v>
      </c>
      <c r="AK3" s="43">
        <f t="shared" si="0"/>
        <v>0</v>
      </c>
      <c r="AL3" s="45">
        <v>0.08</v>
      </c>
      <c r="AM3" s="43">
        <f t="shared" si="1"/>
        <v>1.5775999999999999</v>
      </c>
      <c r="AN3" s="45">
        <v>0.06</v>
      </c>
      <c r="AO3" s="43">
        <f t="shared" ref="AO3:AO22" si="9">IF(ISERROR(AX3*AN3),"",AX3*AN3)</f>
        <v>1.1831999999999998</v>
      </c>
      <c r="AP3" s="45">
        <v>0.03</v>
      </c>
      <c r="AQ3" s="43">
        <f t="shared" ref="AQ3:AQ22" si="10">IF(ISERROR(T3*AP3),"",T3*AP3)</f>
        <v>0.38339999999999996</v>
      </c>
      <c r="AR3" s="46">
        <v>0</v>
      </c>
      <c r="AS3" s="45">
        <v>0</v>
      </c>
      <c r="AT3" s="43">
        <f t="shared" ref="AT3:AT22" si="11">IF(ISERROR(AX3*AS3),"",AX3*AS3)</f>
        <v>0</v>
      </c>
      <c r="AU3" s="43">
        <f t="shared" ref="AU3:AU22" si="12">IF(ISERROR(AK3+AM3+AO3+AQ3+AT3),"",AK3+AM3+AO3+AQ3+AT3)</f>
        <v>3.1441999999999997</v>
      </c>
      <c r="AV3" s="43">
        <f t="shared" si="2"/>
        <v>18.620959999999997</v>
      </c>
      <c r="AW3" s="47">
        <f t="shared" si="3"/>
        <v>5.5732251521298293E-2</v>
      </c>
      <c r="AX3" s="46">
        <v>19.72</v>
      </c>
      <c r="AY3" s="39">
        <v>460</v>
      </c>
      <c r="AZ3" s="43">
        <f t="shared" ref="AZ3:AZ22" si="13">IF(ISERROR(AV3*AY3),"",AV3*AY3)</f>
        <v>8565.641599999999</v>
      </c>
      <c r="BA3" s="43">
        <f t="shared" ref="BA3:BA22" si="14">IF(ISERROR(AX3*AY3),"",AX3*AY3)</f>
        <v>9071.1999999999989</v>
      </c>
    </row>
    <row r="4" spans="1:53" s="48" customFormat="1" ht="30" x14ac:dyDescent="0.25">
      <c r="A4" s="30">
        <v>3</v>
      </c>
      <c r="B4" s="31"/>
      <c r="C4" s="31"/>
      <c r="D4" s="31"/>
      <c r="E4" s="31" t="s">
        <v>1</v>
      </c>
      <c r="F4" s="31" t="s">
        <v>3</v>
      </c>
      <c r="G4" s="31" t="s">
        <v>4</v>
      </c>
      <c r="H4" s="32"/>
      <c r="I4" s="31" t="s">
        <v>57</v>
      </c>
      <c r="J4" s="31" t="s">
        <v>58</v>
      </c>
      <c r="K4" s="33" t="s">
        <v>59</v>
      </c>
      <c r="L4" s="31" t="s">
        <v>68</v>
      </c>
      <c r="M4" s="31" t="s">
        <v>61</v>
      </c>
      <c r="N4" s="31"/>
      <c r="O4" s="34" t="s">
        <v>69</v>
      </c>
      <c r="P4" s="31"/>
      <c r="Q4" s="31"/>
      <c r="R4" s="31" t="s">
        <v>63</v>
      </c>
      <c r="S4" s="35"/>
      <c r="T4" s="36">
        <v>13.52</v>
      </c>
      <c r="U4" s="31" t="s">
        <v>64</v>
      </c>
      <c r="V4" s="37">
        <v>40</v>
      </c>
      <c r="W4" s="37">
        <v>30</v>
      </c>
      <c r="X4" s="37">
        <v>17</v>
      </c>
      <c r="Y4" s="38"/>
      <c r="Z4" s="39">
        <v>2</v>
      </c>
      <c r="AA4" s="40">
        <f t="shared" si="4"/>
        <v>2.0400000000000001E-2</v>
      </c>
      <c r="AB4" s="38">
        <v>56</v>
      </c>
      <c r="AC4" s="41">
        <f t="shared" si="5"/>
        <v>5490.1960784313724</v>
      </c>
      <c r="AD4" s="42">
        <v>3500</v>
      </c>
      <c r="AE4" s="43">
        <f t="shared" si="6"/>
        <v>0.63750000000000007</v>
      </c>
      <c r="AF4" s="31" t="s">
        <v>65</v>
      </c>
      <c r="AG4" s="44">
        <v>0.16700000000000001</v>
      </c>
      <c r="AH4" s="43">
        <f t="shared" si="7"/>
        <v>2.2578399999999998</v>
      </c>
      <c r="AI4" s="43">
        <f t="shared" si="8"/>
        <v>16.41534</v>
      </c>
      <c r="AJ4" s="45">
        <v>0</v>
      </c>
      <c r="AK4" s="43">
        <f t="shared" si="0"/>
        <v>0</v>
      </c>
      <c r="AL4" s="45">
        <v>0.08</v>
      </c>
      <c r="AM4" s="43">
        <f t="shared" si="1"/>
        <v>1.6608000000000001</v>
      </c>
      <c r="AN4" s="45">
        <v>0.06</v>
      </c>
      <c r="AO4" s="43">
        <f t="shared" si="9"/>
        <v>1.2456</v>
      </c>
      <c r="AP4" s="45">
        <v>0.03</v>
      </c>
      <c r="AQ4" s="43">
        <f t="shared" si="10"/>
        <v>0.40559999999999996</v>
      </c>
      <c r="AR4" s="46">
        <v>0</v>
      </c>
      <c r="AS4" s="45">
        <v>0</v>
      </c>
      <c r="AT4" s="43">
        <f t="shared" si="11"/>
        <v>0</v>
      </c>
      <c r="AU4" s="43">
        <f t="shared" si="12"/>
        <v>3.3120000000000003</v>
      </c>
      <c r="AV4" s="43">
        <f t="shared" si="2"/>
        <v>19.727340000000002</v>
      </c>
      <c r="AW4" s="47">
        <f t="shared" si="3"/>
        <v>4.9742774566473982E-2</v>
      </c>
      <c r="AX4" s="46">
        <v>20.76</v>
      </c>
      <c r="AY4" s="39">
        <v>800</v>
      </c>
      <c r="AZ4" s="43">
        <f t="shared" si="13"/>
        <v>15781.872000000001</v>
      </c>
      <c r="BA4" s="43">
        <f t="shared" si="14"/>
        <v>16608</v>
      </c>
    </row>
    <row r="5" spans="1:53" s="48" customFormat="1" ht="30" x14ac:dyDescent="0.25">
      <c r="A5" s="30">
        <v>4</v>
      </c>
      <c r="B5" s="31"/>
      <c r="C5" s="31"/>
      <c r="D5" s="31"/>
      <c r="E5" s="31" t="s">
        <v>1</v>
      </c>
      <c r="F5" s="31" t="s">
        <v>3</v>
      </c>
      <c r="G5" s="31" t="s">
        <v>4</v>
      </c>
      <c r="H5" s="32"/>
      <c r="I5" s="31" t="s">
        <v>57</v>
      </c>
      <c r="J5" s="31" t="s">
        <v>58</v>
      </c>
      <c r="K5" s="33" t="s">
        <v>70</v>
      </c>
      <c r="L5" s="31" t="s">
        <v>71</v>
      </c>
      <c r="M5" s="31" t="s">
        <v>61</v>
      </c>
      <c r="N5" s="31"/>
      <c r="O5" s="34" t="s">
        <v>72</v>
      </c>
      <c r="P5" s="31"/>
      <c r="Q5" s="31"/>
      <c r="R5" s="31" t="s">
        <v>63</v>
      </c>
      <c r="S5" s="35"/>
      <c r="T5" s="36">
        <v>16.02</v>
      </c>
      <c r="U5" s="31" t="s">
        <v>64</v>
      </c>
      <c r="V5" s="37">
        <v>40</v>
      </c>
      <c r="W5" s="37">
        <v>30</v>
      </c>
      <c r="X5" s="37">
        <v>19</v>
      </c>
      <c r="Y5" s="38"/>
      <c r="Z5" s="39">
        <v>2</v>
      </c>
      <c r="AA5" s="40">
        <f t="shared" si="4"/>
        <v>2.2800000000000001E-2</v>
      </c>
      <c r="AB5" s="38">
        <v>56</v>
      </c>
      <c r="AC5" s="41">
        <f t="shared" si="5"/>
        <v>4912.2807017543855</v>
      </c>
      <c r="AD5" s="42">
        <v>3500</v>
      </c>
      <c r="AE5" s="43">
        <f t="shared" si="6"/>
        <v>0.71250000000000002</v>
      </c>
      <c r="AF5" s="31" t="s">
        <v>65</v>
      </c>
      <c r="AG5" s="44">
        <v>0.16700000000000001</v>
      </c>
      <c r="AH5" s="43">
        <f t="shared" si="7"/>
        <v>2.6753400000000003</v>
      </c>
      <c r="AI5" s="43">
        <f t="shared" si="8"/>
        <v>19.40784</v>
      </c>
      <c r="AJ5" s="45">
        <v>0</v>
      </c>
      <c r="AK5" s="43">
        <f t="shared" si="0"/>
        <v>0</v>
      </c>
      <c r="AL5" s="45">
        <v>0.08</v>
      </c>
      <c r="AM5" s="43">
        <f t="shared" si="1"/>
        <v>1.9976</v>
      </c>
      <c r="AN5" s="45">
        <v>0.06</v>
      </c>
      <c r="AO5" s="43">
        <f t="shared" si="9"/>
        <v>1.4982</v>
      </c>
      <c r="AP5" s="45">
        <v>0.03</v>
      </c>
      <c r="AQ5" s="43">
        <f t="shared" si="10"/>
        <v>0.48059999999999997</v>
      </c>
      <c r="AR5" s="46">
        <v>0</v>
      </c>
      <c r="AS5" s="45">
        <v>0</v>
      </c>
      <c r="AT5" s="43">
        <f t="shared" si="11"/>
        <v>0</v>
      </c>
      <c r="AU5" s="43">
        <f t="shared" si="12"/>
        <v>3.9763999999999999</v>
      </c>
      <c r="AV5" s="43">
        <f t="shared" si="2"/>
        <v>23.384239999999998</v>
      </c>
      <c r="AW5" s="47">
        <f t="shared" si="3"/>
        <v>6.3506607929515443E-2</v>
      </c>
      <c r="AX5" s="46">
        <v>24.97</v>
      </c>
      <c r="AY5" s="39">
        <v>600</v>
      </c>
      <c r="AZ5" s="43">
        <f t="shared" si="13"/>
        <v>14030.544</v>
      </c>
      <c r="BA5" s="43">
        <f t="shared" si="14"/>
        <v>14982</v>
      </c>
    </row>
    <row r="6" spans="1:53" s="48" customFormat="1" ht="30" x14ac:dyDescent="0.25">
      <c r="A6" s="30">
        <v>5</v>
      </c>
      <c r="B6" s="31"/>
      <c r="C6" s="31"/>
      <c r="D6" s="31"/>
      <c r="E6" s="31" t="s">
        <v>1</v>
      </c>
      <c r="F6" s="31" t="s">
        <v>3</v>
      </c>
      <c r="G6" s="31" t="s">
        <v>4</v>
      </c>
      <c r="H6" s="32"/>
      <c r="I6" s="31" t="s">
        <v>57</v>
      </c>
      <c r="J6" s="31" t="s">
        <v>58</v>
      </c>
      <c r="K6" s="33" t="s">
        <v>59</v>
      </c>
      <c r="L6" s="31" t="s">
        <v>73</v>
      </c>
      <c r="M6" s="31" t="s">
        <v>61</v>
      </c>
      <c r="N6" s="31"/>
      <c r="O6" s="34" t="s">
        <v>74</v>
      </c>
      <c r="P6" s="31"/>
      <c r="Q6" s="31"/>
      <c r="R6" s="31" t="s">
        <v>63</v>
      </c>
      <c r="S6" s="35"/>
      <c r="T6" s="36">
        <v>16.02</v>
      </c>
      <c r="U6" s="31" t="s">
        <v>64</v>
      </c>
      <c r="V6" s="37">
        <v>40</v>
      </c>
      <c r="W6" s="37">
        <v>30</v>
      </c>
      <c r="X6" s="37">
        <v>19</v>
      </c>
      <c r="Y6" s="38"/>
      <c r="Z6" s="39">
        <v>2</v>
      </c>
      <c r="AA6" s="40">
        <f t="shared" si="4"/>
        <v>2.2800000000000001E-2</v>
      </c>
      <c r="AB6" s="38">
        <v>56</v>
      </c>
      <c r="AC6" s="41">
        <f t="shared" si="5"/>
        <v>4912.2807017543855</v>
      </c>
      <c r="AD6" s="42">
        <v>3500</v>
      </c>
      <c r="AE6" s="43">
        <f t="shared" si="6"/>
        <v>0.71250000000000002</v>
      </c>
      <c r="AF6" s="31" t="s">
        <v>65</v>
      </c>
      <c r="AG6" s="44">
        <v>0.16700000000000001</v>
      </c>
      <c r="AH6" s="43">
        <f t="shared" si="7"/>
        <v>2.6753400000000003</v>
      </c>
      <c r="AI6" s="43">
        <f t="shared" si="8"/>
        <v>19.40784</v>
      </c>
      <c r="AJ6" s="45">
        <v>0</v>
      </c>
      <c r="AK6" s="43">
        <f t="shared" si="0"/>
        <v>0</v>
      </c>
      <c r="AL6" s="45">
        <v>0.08</v>
      </c>
      <c r="AM6" s="43">
        <f t="shared" si="1"/>
        <v>1.9976</v>
      </c>
      <c r="AN6" s="45">
        <v>0.06</v>
      </c>
      <c r="AO6" s="43">
        <f t="shared" si="9"/>
        <v>1.4982</v>
      </c>
      <c r="AP6" s="45">
        <v>0.03</v>
      </c>
      <c r="AQ6" s="43">
        <f t="shared" si="10"/>
        <v>0.48059999999999997</v>
      </c>
      <c r="AR6" s="46">
        <v>0</v>
      </c>
      <c r="AS6" s="45">
        <v>0</v>
      </c>
      <c r="AT6" s="43">
        <f t="shared" si="11"/>
        <v>0</v>
      </c>
      <c r="AU6" s="43">
        <f t="shared" si="12"/>
        <v>3.9763999999999999</v>
      </c>
      <c r="AV6" s="43">
        <f t="shared" si="2"/>
        <v>23.384239999999998</v>
      </c>
      <c r="AW6" s="47">
        <f t="shared" si="3"/>
        <v>6.3506607929515443E-2</v>
      </c>
      <c r="AX6" s="46">
        <v>24.97</v>
      </c>
      <c r="AY6" s="39">
        <v>350</v>
      </c>
      <c r="AZ6" s="43">
        <f t="shared" si="13"/>
        <v>8184.4839999999995</v>
      </c>
      <c r="BA6" s="43">
        <f t="shared" si="14"/>
        <v>8739.5</v>
      </c>
    </row>
    <row r="7" spans="1:53" s="48" customFormat="1" ht="30" x14ac:dyDescent="0.25">
      <c r="A7" s="30">
        <v>6</v>
      </c>
      <c r="B7" s="31"/>
      <c r="C7" s="31"/>
      <c r="D7" s="31"/>
      <c r="E7" s="31" t="s">
        <v>1</v>
      </c>
      <c r="F7" s="31" t="s">
        <v>3</v>
      </c>
      <c r="G7" s="31" t="s">
        <v>75</v>
      </c>
      <c r="H7" s="32"/>
      <c r="I7" s="31" t="s">
        <v>76</v>
      </c>
      <c r="J7" s="31" t="s">
        <v>77</v>
      </c>
      <c r="K7" s="33" t="s">
        <v>59</v>
      </c>
      <c r="L7" s="31" t="s">
        <v>78</v>
      </c>
      <c r="M7" s="31" t="s">
        <v>61</v>
      </c>
      <c r="N7" s="31"/>
      <c r="O7" s="34" t="s">
        <v>79</v>
      </c>
      <c r="P7" s="31"/>
      <c r="Q7" s="31"/>
      <c r="R7" s="31" t="s">
        <v>63</v>
      </c>
      <c r="S7" s="35"/>
      <c r="T7" s="36">
        <v>2.2799999999999998</v>
      </c>
      <c r="U7" s="31" t="s">
        <v>64</v>
      </c>
      <c r="V7" s="37">
        <v>25</v>
      </c>
      <c r="W7" s="37">
        <v>17</v>
      </c>
      <c r="X7" s="37">
        <v>16</v>
      </c>
      <c r="Y7" s="38"/>
      <c r="Z7" s="39">
        <v>4</v>
      </c>
      <c r="AA7" s="40">
        <f t="shared" si="4"/>
        <v>6.7999999999999996E-3</v>
      </c>
      <c r="AB7" s="38">
        <v>56</v>
      </c>
      <c r="AC7" s="41">
        <f t="shared" si="5"/>
        <v>32941.176470588238</v>
      </c>
      <c r="AD7" s="42">
        <v>3500</v>
      </c>
      <c r="AE7" s="43">
        <f t="shared" si="6"/>
        <v>0.10625</v>
      </c>
      <c r="AF7" s="31" t="s">
        <v>80</v>
      </c>
      <c r="AG7" s="44">
        <v>0.16700000000000001</v>
      </c>
      <c r="AH7" s="43">
        <f t="shared" si="7"/>
        <v>0.38075999999999999</v>
      </c>
      <c r="AI7" s="43">
        <f t="shared" si="8"/>
        <v>2.76701</v>
      </c>
      <c r="AJ7" s="45">
        <v>0</v>
      </c>
      <c r="AK7" s="43">
        <f t="shared" si="0"/>
        <v>0</v>
      </c>
      <c r="AL7" s="45">
        <v>0.08</v>
      </c>
      <c r="AM7" s="43">
        <f t="shared" si="1"/>
        <v>0.33280000000000004</v>
      </c>
      <c r="AN7" s="45">
        <v>0.06</v>
      </c>
      <c r="AO7" s="43">
        <f t="shared" si="9"/>
        <v>0.24959999999999999</v>
      </c>
      <c r="AP7" s="45">
        <v>0.03</v>
      </c>
      <c r="AQ7" s="43">
        <f t="shared" si="10"/>
        <v>6.8399999999999989E-2</v>
      </c>
      <c r="AR7" s="46">
        <v>0</v>
      </c>
      <c r="AS7" s="45">
        <v>0</v>
      </c>
      <c r="AT7" s="43">
        <f t="shared" si="11"/>
        <v>0</v>
      </c>
      <c r="AU7" s="43">
        <f t="shared" si="12"/>
        <v>0.65080000000000005</v>
      </c>
      <c r="AV7" s="43">
        <f t="shared" si="2"/>
        <v>3.4178100000000002</v>
      </c>
      <c r="AW7" s="47">
        <f t="shared" si="3"/>
        <v>0.17841105769230767</v>
      </c>
      <c r="AX7" s="46">
        <v>4.16</v>
      </c>
      <c r="AY7" s="39">
        <v>720</v>
      </c>
      <c r="AZ7" s="43">
        <f t="shared" si="13"/>
        <v>2460.8232000000003</v>
      </c>
      <c r="BA7" s="43">
        <f t="shared" si="14"/>
        <v>2995.2000000000003</v>
      </c>
    </row>
    <row r="8" spans="1:53" s="48" customFormat="1" ht="30" x14ac:dyDescent="0.25">
      <c r="A8" s="30">
        <v>7</v>
      </c>
      <c r="B8" s="31"/>
      <c r="C8" s="31"/>
      <c r="D8" s="31"/>
      <c r="E8" s="31" t="s">
        <v>1</v>
      </c>
      <c r="F8" s="31" t="s">
        <v>3</v>
      </c>
      <c r="G8" s="31" t="s">
        <v>75</v>
      </c>
      <c r="H8" s="32"/>
      <c r="I8" s="31" t="s">
        <v>76</v>
      </c>
      <c r="J8" s="31" t="s">
        <v>77</v>
      </c>
      <c r="K8" s="33" t="s">
        <v>59</v>
      </c>
      <c r="L8" s="31" t="s">
        <v>81</v>
      </c>
      <c r="M8" s="31" t="s">
        <v>61</v>
      </c>
      <c r="N8" s="31"/>
      <c r="O8" s="34" t="s">
        <v>82</v>
      </c>
      <c r="P8" s="31"/>
      <c r="Q8" s="31"/>
      <c r="R8" s="31" t="s">
        <v>63</v>
      </c>
      <c r="S8" s="35"/>
      <c r="T8" s="36">
        <v>2.7</v>
      </c>
      <c r="U8" s="31" t="s">
        <v>64</v>
      </c>
      <c r="V8" s="37">
        <v>25</v>
      </c>
      <c r="W8" s="37">
        <v>17</v>
      </c>
      <c r="X8" s="37">
        <v>20</v>
      </c>
      <c r="Y8" s="38"/>
      <c r="Z8" s="39">
        <v>4</v>
      </c>
      <c r="AA8" s="40">
        <f t="shared" si="4"/>
        <v>8.5000000000000006E-3</v>
      </c>
      <c r="AB8" s="38">
        <v>56</v>
      </c>
      <c r="AC8" s="41">
        <f t="shared" si="5"/>
        <v>26352.941176470587</v>
      </c>
      <c r="AD8" s="42">
        <v>3500</v>
      </c>
      <c r="AE8" s="43">
        <f t="shared" si="6"/>
        <v>0.1328125</v>
      </c>
      <c r="AF8" s="31" t="s">
        <v>80</v>
      </c>
      <c r="AG8" s="44">
        <v>0.16700000000000001</v>
      </c>
      <c r="AH8" s="43">
        <f t="shared" si="7"/>
        <v>0.45090000000000008</v>
      </c>
      <c r="AI8" s="43">
        <f t="shared" si="8"/>
        <v>3.2837125</v>
      </c>
      <c r="AJ8" s="45">
        <v>0</v>
      </c>
      <c r="AK8" s="43">
        <f t="shared" si="0"/>
        <v>0</v>
      </c>
      <c r="AL8" s="45">
        <v>0.08</v>
      </c>
      <c r="AM8" s="43">
        <f t="shared" si="1"/>
        <v>0.39520000000000005</v>
      </c>
      <c r="AN8" s="45">
        <v>0.06</v>
      </c>
      <c r="AO8" s="43">
        <f t="shared" si="9"/>
        <v>0.2964</v>
      </c>
      <c r="AP8" s="45">
        <v>0.03</v>
      </c>
      <c r="AQ8" s="43">
        <f t="shared" si="10"/>
        <v>8.1000000000000003E-2</v>
      </c>
      <c r="AR8" s="46">
        <v>0</v>
      </c>
      <c r="AS8" s="45">
        <v>0</v>
      </c>
      <c r="AT8" s="43">
        <f t="shared" si="11"/>
        <v>0</v>
      </c>
      <c r="AU8" s="43">
        <f t="shared" si="12"/>
        <v>0.77259999999999995</v>
      </c>
      <c r="AV8" s="43">
        <f t="shared" si="2"/>
        <v>4.0563124999999998</v>
      </c>
      <c r="AW8" s="47">
        <f t="shared" si="3"/>
        <v>0.17888410931174101</v>
      </c>
      <c r="AX8" s="46">
        <v>4.9400000000000004</v>
      </c>
      <c r="AY8" s="39">
        <v>480</v>
      </c>
      <c r="AZ8" s="43">
        <f t="shared" si="13"/>
        <v>1947.03</v>
      </c>
      <c r="BA8" s="43">
        <f t="shared" si="14"/>
        <v>2371.2000000000003</v>
      </c>
    </row>
    <row r="9" spans="1:53" s="48" customFormat="1" ht="30" x14ac:dyDescent="0.25">
      <c r="A9" s="30">
        <v>8</v>
      </c>
      <c r="B9" s="31"/>
      <c r="C9" s="31"/>
      <c r="D9" s="31"/>
      <c r="E9" s="31" t="s">
        <v>1</v>
      </c>
      <c r="F9" s="31" t="s">
        <v>3</v>
      </c>
      <c r="G9" s="31" t="s">
        <v>4</v>
      </c>
      <c r="H9" s="32"/>
      <c r="I9" s="31" t="s">
        <v>57</v>
      </c>
      <c r="J9" s="31" t="s">
        <v>83</v>
      </c>
      <c r="K9" s="33" t="s">
        <v>59</v>
      </c>
      <c r="L9" s="31" t="s">
        <v>60</v>
      </c>
      <c r="M9" s="31" t="s">
        <v>84</v>
      </c>
      <c r="N9" s="31"/>
      <c r="O9" s="34" t="s">
        <v>85</v>
      </c>
      <c r="P9" s="31"/>
      <c r="Q9" s="31"/>
      <c r="R9" s="31" t="s">
        <v>63</v>
      </c>
      <c r="S9" s="35"/>
      <c r="T9" s="36">
        <v>9.92</v>
      </c>
      <c r="U9" s="31" t="s">
        <v>64</v>
      </c>
      <c r="V9" s="37">
        <v>40</v>
      </c>
      <c r="W9" s="37">
        <v>30</v>
      </c>
      <c r="X9" s="37">
        <v>13</v>
      </c>
      <c r="Y9" s="38"/>
      <c r="Z9" s="39">
        <v>2</v>
      </c>
      <c r="AA9" s="40">
        <f t="shared" si="4"/>
        <v>1.5599999999999999E-2</v>
      </c>
      <c r="AB9" s="38">
        <v>56</v>
      </c>
      <c r="AC9" s="41">
        <f t="shared" si="5"/>
        <v>7179.4871794871797</v>
      </c>
      <c r="AD9" s="42">
        <v>3500</v>
      </c>
      <c r="AE9" s="43">
        <f t="shared" si="6"/>
        <v>0.48749999999999999</v>
      </c>
      <c r="AF9" s="31" t="s">
        <v>65</v>
      </c>
      <c r="AG9" s="44">
        <v>0.16700000000000001</v>
      </c>
      <c r="AH9" s="43">
        <f t="shared" si="7"/>
        <v>1.6566400000000001</v>
      </c>
      <c r="AI9" s="43">
        <f t="shared" si="8"/>
        <v>12.06414</v>
      </c>
      <c r="AJ9" s="45">
        <v>0</v>
      </c>
      <c r="AK9" s="43">
        <f t="shared" si="0"/>
        <v>0</v>
      </c>
      <c r="AL9" s="45">
        <v>0.08</v>
      </c>
      <c r="AM9" s="43">
        <f t="shared" si="1"/>
        <v>1.2487999999999999</v>
      </c>
      <c r="AN9" s="45">
        <v>0.06</v>
      </c>
      <c r="AO9" s="43">
        <f t="shared" si="9"/>
        <v>0.93659999999999988</v>
      </c>
      <c r="AP9" s="45">
        <v>0.03</v>
      </c>
      <c r="AQ9" s="43">
        <f t="shared" si="10"/>
        <v>0.29759999999999998</v>
      </c>
      <c r="AR9" s="46">
        <v>0</v>
      </c>
      <c r="AS9" s="45">
        <v>0</v>
      </c>
      <c r="AT9" s="43">
        <f t="shared" si="11"/>
        <v>0</v>
      </c>
      <c r="AU9" s="43">
        <f t="shared" si="12"/>
        <v>2.4829999999999997</v>
      </c>
      <c r="AV9" s="43">
        <f t="shared" si="2"/>
        <v>14.547139999999999</v>
      </c>
      <c r="AW9" s="47">
        <f t="shared" si="3"/>
        <v>6.8088404868673971E-2</v>
      </c>
      <c r="AX9" s="46">
        <v>15.61</v>
      </c>
      <c r="AY9" s="39">
        <v>120</v>
      </c>
      <c r="AZ9" s="43">
        <f t="shared" si="13"/>
        <v>1745.6567999999997</v>
      </c>
      <c r="BA9" s="43">
        <f t="shared" si="14"/>
        <v>1873.1999999999998</v>
      </c>
    </row>
    <row r="10" spans="1:53" s="48" customFormat="1" ht="30" x14ac:dyDescent="0.25">
      <c r="A10" s="30">
        <v>9</v>
      </c>
      <c r="B10" s="31"/>
      <c r="C10" s="31"/>
      <c r="D10" s="31"/>
      <c r="E10" s="31" t="s">
        <v>1</v>
      </c>
      <c r="F10" s="31" t="s">
        <v>3</v>
      </c>
      <c r="G10" s="31" t="s">
        <v>4</v>
      </c>
      <c r="H10" s="32"/>
      <c r="I10" s="31" t="s">
        <v>57</v>
      </c>
      <c r="J10" s="31" t="s">
        <v>83</v>
      </c>
      <c r="K10" s="33" t="s">
        <v>59</v>
      </c>
      <c r="L10" s="31" t="s">
        <v>66</v>
      </c>
      <c r="M10" s="31" t="s">
        <v>84</v>
      </c>
      <c r="N10" s="31"/>
      <c r="O10" s="34" t="s">
        <v>86</v>
      </c>
      <c r="P10" s="31"/>
      <c r="Q10" s="31"/>
      <c r="R10" s="31" t="s">
        <v>63</v>
      </c>
      <c r="S10" s="35"/>
      <c r="T10" s="36">
        <v>12.78</v>
      </c>
      <c r="U10" s="31" t="s">
        <v>64</v>
      </c>
      <c r="V10" s="37">
        <v>40</v>
      </c>
      <c r="W10" s="37">
        <v>30</v>
      </c>
      <c r="X10" s="37">
        <v>15</v>
      </c>
      <c r="Y10" s="38"/>
      <c r="Z10" s="39">
        <v>2</v>
      </c>
      <c r="AA10" s="40">
        <f t="shared" si="4"/>
        <v>1.7999999999999999E-2</v>
      </c>
      <c r="AB10" s="38">
        <v>56</v>
      </c>
      <c r="AC10" s="41">
        <f t="shared" si="5"/>
        <v>6222.2222222222226</v>
      </c>
      <c r="AD10" s="42">
        <v>3500</v>
      </c>
      <c r="AE10" s="43">
        <f t="shared" si="6"/>
        <v>0.5625</v>
      </c>
      <c r="AF10" s="31" t="s">
        <v>65</v>
      </c>
      <c r="AG10" s="44">
        <v>0.16700000000000001</v>
      </c>
      <c r="AH10" s="43">
        <f t="shared" si="7"/>
        <v>2.1342599999999998</v>
      </c>
      <c r="AI10" s="43">
        <f t="shared" si="8"/>
        <v>15.476759999999999</v>
      </c>
      <c r="AJ10" s="45">
        <v>0</v>
      </c>
      <c r="AK10" s="43">
        <f t="shared" si="0"/>
        <v>0</v>
      </c>
      <c r="AL10" s="45">
        <v>0.08</v>
      </c>
      <c r="AM10" s="43">
        <f t="shared" si="1"/>
        <v>1.5775999999999999</v>
      </c>
      <c r="AN10" s="45">
        <v>0.06</v>
      </c>
      <c r="AO10" s="43">
        <f t="shared" si="9"/>
        <v>1.1831999999999998</v>
      </c>
      <c r="AP10" s="45">
        <v>0.03</v>
      </c>
      <c r="AQ10" s="43">
        <f t="shared" si="10"/>
        <v>0.38339999999999996</v>
      </c>
      <c r="AR10" s="46">
        <v>0</v>
      </c>
      <c r="AS10" s="45">
        <v>0</v>
      </c>
      <c r="AT10" s="43">
        <f t="shared" si="11"/>
        <v>0</v>
      </c>
      <c r="AU10" s="43">
        <f t="shared" si="12"/>
        <v>3.1441999999999997</v>
      </c>
      <c r="AV10" s="43">
        <f t="shared" si="2"/>
        <v>18.620959999999997</v>
      </c>
      <c r="AW10" s="47">
        <f t="shared" si="3"/>
        <v>5.5732251521298293E-2</v>
      </c>
      <c r="AX10" s="46">
        <v>19.72</v>
      </c>
      <c r="AY10" s="39">
        <v>200</v>
      </c>
      <c r="AZ10" s="43">
        <f t="shared" si="13"/>
        <v>3724.1919999999991</v>
      </c>
      <c r="BA10" s="43">
        <f t="shared" si="14"/>
        <v>3944</v>
      </c>
    </row>
    <row r="11" spans="1:53" x14ac:dyDescent="0.25">
      <c r="A11" s="30">
        <v>10</v>
      </c>
      <c r="B11" s="49"/>
      <c r="C11" s="49"/>
      <c r="D11" s="49"/>
      <c r="E11" s="31" t="s">
        <v>1</v>
      </c>
      <c r="F11" s="31" t="s">
        <v>3</v>
      </c>
      <c r="G11" s="31" t="s">
        <v>4</v>
      </c>
      <c r="H11" s="49"/>
      <c r="I11" s="31" t="s">
        <v>57</v>
      </c>
      <c r="J11" s="31" t="s">
        <v>83</v>
      </c>
      <c r="K11" s="33" t="s">
        <v>59</v>
      </c>
      <c r="L11" s="49" t="s">
        <v>68</v>
      </c>
      <c r="M11" s="31" t="s">
        <v>84</v>
      </c>
      <c r="N11" s="49"/>
      <c r="O11" s="34" t="s">
        <v>87</v>
      </c>
      <c r="P11" s="49"/>
      <c r="Q11" s="49"/>
      <c r="R11" s="31" t="s">
        <v>63</v>
      </c>
      <c r="S11" s="8"/>
      <c r="T11" s="8">
        <v>13.52</v>
      </c>
      <c r="U11" s="31" t="s">
        <v>64</v>
      </c>
      <c r="V11" s="50">
        <v>40</v>
      </c>
      <c r="W11" s="50">
        <v>30</v>
      </c>
      <c r="X11" s="50">
        <v>17</v>
      </c>
      <c r="Y11" s="51"/>
      <c r="Z11" s="7">
        <v>2</v>
      </c>
      <c r="AA11" s="40">
        <f t="shared" si="4"/>
        <v>2.0400000000000001E-2</v>
      </c>
      <c r="AB11" s="38">
        <v>56</v>
      </c>
      <c r="AC11" s="41">
        <f t="shared" si="5"/>
        <v>5490.1960784313724</v>
      </c>
      <c r="AD11" s="42">
        <v>3500</v>
      </c>
      <c r="AE11" s="43">
        <f t="shared" si="6"/>
        <v>0.63750000000000007</v>
      </c>
      <c r="AF11" s="49" t="s">
        <v>65</v>
      </c>
      <c r="AG11" s="44">
        <v>0.16700000000000001</v>
      </c>
      <c r="AH11" s="43">
        <f t="shared" si="7"/>
        <v>2.2578399999999998</v>
      </c>
      <c r="AI11" s="43">
        <f t="shared" si="8"/>
        <v>16.41534</v>
      </c>
      <c r="AJ11" s="45">
        <v>0</v>
      </c>
      <c r="AK11" s="43">
        <f t="shared" si="0"/>
        <v>0</v>
      </c>
      <c r="AL11" s="45">
        <v>0.08</v>
      </c>
      <c r="AM11" s="43">
        <f t="shared" si="1"/>
        <v>1.6608000000000001</v>
      </c>
      <c r="AN11" s="45">
        <v>0.06</v>
      </c>
      <c r="AO11" s="43">
        <f t="shared" si="9"/>
        <v>1.2456</v>
      </c>
      <c r="AP11" s="45">
        <v>0.03</v>
      </c>
      <c r="AQ11" s="43">
        <f t="shared" si="10"/>
        <v>0.40559999999999996</v>
      </c>
      <c r="AR11" s="8">
        <v>0</v>
      </c>
      <c r="AS11" s="45">
        <v>0</v>
      </c>
      <c r="AT11" s="43">
        <f t="shared" si="11"/>
        <v>0</v>
      </c>
      <c r="AU11" s="43">
        <f t="shared" si="12"/>
        <v>3.3120000000000003</v>
      </c>
      <c r="AV11" s="43">
        <f t="shared" si="2"/>
        <v>19.727340000000002</v>
      </c>
      <c r="AW11" s="47">
        <f t="shared" si="3"/>
        <v>4.9742774566473982E-2</v>
      </c>
      <c r="AX11" s="8">
        <v>20.76</v>
      </c>
      <c r="AY11" s="49">
        <v>600</v>
      </c>
      <c r="AZ11" s="43">
        <f t="shared" si="13"/>
        <v>11836.404</v>
      </c>
      <c r="BA11" s="43">
        <f t="shared" si="14"/>
        <v>12456.000000000002</v>
      </c>
    </row>
    <row r="12" spans="1:53" x14ac:dyDescent="0.25">
      <c r="A12" s="30">
        <v>11</v>
      </c>
      <c r="B12" s="49"/>
      <c r="C12" s="49"/>
      <c r="D12" s="49"/>
      <c r="E12" s="31" t="s">
        <v>1</v>
      </c>
      <c r="F12" s="31" t="s">
        <v>3</v>
      </c>
      <c r="G12" s="31" t="s">
        <v>4</v>
      </c>
      <c r="H12" s="49"/>
      <c r="I12" s="31" t="s">
        <v>57</v>
      </c>
      <c r="J12" s="31" t="s">
        <v>83</v>
      </c>
      <c r="K12" s="33" t="s">
        <v>59</v>
      </c>
      <c r="L12" s="49" t="s">
        <v>71</v>
      </c>
      <c r="M12" s="31" t="s">
        <v>84</v>
      </c>
      <c r="N12" s="49"/>
      <c r="O12" s="34" t="s">
        <v>88</v>
      </c>
      <c r="P12" s="49"/>
      <c r="Q12" s="49"/>
      <c r="R12" s="31" t="s">
        <v>63</v>
      </c>
      <c r="S12" s="8"/>
      <c r="T12" s="8">
        <v>16.02</v>
      </c>
      <c r="U12" s="31" t="s">
        <v>64</v>
      </c>
      <c r="V12" s="50">
        <v>40</v>
      </c>
      <c r="W12" s="50">
        <v>30</v>
      </c>
      <c r="X12" s="50">
        <v>19</v>
      </c>
      <c r="Y12" s="51"/>
      <c r="Z12" s="7">
        <v>2</v>
      </c>
      <c r="AA12" s="40">
        <f t="shared" si="4"/>
        <v>2.2800000000000001E-2</v>
      </c>
      <c r="AB12" s="38">
        <v>56</v>
      </c>
      <c r="AC12" s="41">
        <f t="shared" si="5"/>
        <v>4912.2807017543855</v>
      </c>
      <c r="AD12" s="42">
        <v>3500</v>
      </c>
      <c r="AE12" s="43">
        <f t="shared" si="6"/>
        <v>0.71250000000000002</v>
      </c>
      <c r="AF12" s="49" t="s">
        <v>65</v>
      </c>
      <c r="AG12" s="44">
        <v>0.16700000000000001</v>
      </c>
      <c r="AH12" s="43">
        <f t="shared" si="7"/>
        <v>2.6753400000000003</v>
      </c>
      <c r="AI12" s="43">
        <f t="shared" si="8"/>
        <v>19.40784</v>
      </c>
      <c r="AJ12" s="45">
        <v>0</v>
      </c>
      <c r="AK12" s="43">
        <f t="shared" si="0"/>
        <v>0</v>
      </c>
      <c r="AL12" s="45">
        <v>0.08</v>
      </c>
      <c r="AM12" s="43">
        <f t="shared" si="1"/>
        <v>1.9976</v>
      </c>
      <c r="AN12" s="45">
        <v>0.06</v>
      </c>
      <c r="AO12" s="43">
        <f t="shared" si="9"/>
        <v>1.4982</v>
      </c>
      <c r="AP12" s="45">
        <v>0.03</v>
      </c>
      <c r="AQ12" s="43">
        <f t="shared" si="10"/>
        <v>0.48059999999999997</v>
      </c>
      <c r="AR12" s="8">
        <v>0</v>
      </c>
      <c r="AS12" s="45">
        <v>0</v>
      </c>
      <c r="AT12" s="43">
        <f t="shared" si="11"/>
        <v>0</v>
      </c>
      <c r="AU12" s="43">
        <f t="shared" si="12"/>
        <v>3.9763999999999999</v>
      </c>
      <c r="AV12" s="43">
        <f t="shared" si="2"/>
        <v>23.384239999999998</v>
      </c>
      <c r="AW12" s="47">
        <f t="shared" si="3"/>
        <v>6.3506607929515443E-2</v>
      </c>
      <c r="AX12" s="8">
        <v>24.97</v>
      </c>
      <c r="AY12" s="49">
        <v>250</v>
      </c>
      <c r="AZ12" s="43">
        <f t="shared" si="13"/>
        <v>5846.0599999999995</v>
      </c>
      <c r="BA12" s="43">
        <f t="shared" si="14"/>
        <v>6242.5</v>
      </c>
    </row>
    <row r="13" spans="1:53" x14ac:dyDescent="0.25">
      <c r="A13" s="30">
        <v>12</v>
      </c>
      <c r="B13" s="49"/>
      <c r="C13" s="49"/>
      <c r="D13" s="49"/>
      <c r="E13" s="31" t="s">
        <v>1</v>
      </c>
      <c r="F13" s="31" t="s">
        <v>3</v>
      </c>
      <c r="G13" s="31" t="s">
        <v>4</v>
      </c>
      <c r="H13" s="49"/>
      <c r="I13" s="31" t="s">
        <v>57</v>
      </c>
      <c r="J13" s="31" t="s">
        <v>83</v>
      </c>
      <c r="K13" s="33" t="s">
        <v>59</v>
      </c>
      <c r="L13" s="49" t="s">
        <v>73</v>
      </c>
      <c r="M13" s="31" t="s">
        <v>84</v>
      </c>
      <c r="N13" s="49"/>
      <c r="O13" s="34" t="s">
        <v>89</v>
      </c>
      <c r="P13" s="49"/>
      <c r="Q13" s="49"/>
      <c r="R13" s="31" t="s">
        <v>63</v>
      </c>
      <c r="S13" s="8"/>
      <c r="T13" s="8">
        <v>16.02</v>
      </c>
      <c r="U13" s="31" t="s">
        <v>64</v>
      </c>
      <c r="V13" s="50">
        <v>40</v>
      </c>
      <c r="W13" s="50">
        <v>30</v>
      </c>
      <c r="X13" s="50">
        <v>19</v>
      </c>
      <c r="Y13" s="51"/>
      <c r="Z13" s="7">
        <v>2</v>
      </c>
      <c r="AA13" s="40">
        <f t="shared" si="4"/>
        <v>2.2800000000000001E-2</v>
      </c>
      <c r="AB13" s="38">
        <v>56</v>
      </c>
      <c r="AC13" s="41">
        <f t="shared" si="5"/>
        <v>4912.2807017543855</v>
      </c>
      <c r="AD13" s="42">
        <v>3500</v>
      </c>
      <c r="AE13" s="43">
        <f t="shared" si="6"/>
        <v>0.71250000000000002</v>
      </c>
      <c r="AF13" s="49" t="s">
        <v>65</v>
      </c>
      <c r="AG13" s="44">
        <v>0.16700000000000001</v>
      </c>
      <c r="AH13" s="43">
        <f t="shared" si="7"/>
        <v>2.6753400000000003</v>
      </c>
      <c r="AI13" s="43">
        <f t="shared" si="8"/>
        <v>19.40784</v>
      </c>
      <c r="AJ13" s="45">
        <v>0</v>
      </c>
      <c r="AK13" s="43">
        <f t="shared" si="0"/>
        <v>0</v>
      </c>
      <c r="AL13" s="45">
        <v>0.08</v>
      </c>
      <c r="AM13" s="43">
        <f t="shared" si="1"/>
        <v>1.9976</v>
      </c>
      <c r="AN13" s="45">
        <v>0.06</v>
      </c>
      <c r="AO13" s="43">
        <f t="shared" si="9"/>
        <v>1.4982</v>
      </c>
      <c r="AP13" s="45">
        <v>0.03</v>
      </c>
      <c r="AQ13" s="43">
        <f t="shared" si="10"/>
        <v>0.48059999999999997</v>
      </c>
      <c r="AR13" s="8">
        <v>0</v>
      </c>
      <c r="AS13" s="45">
        <v>0</v>
      </c>
      <c r="AT13" s="43">
        <f t="shared" si="11"/>
        <v>0</v>
      </c>
      <c r="AU13" s="43">
        <f t="shared" si="12"/>
        <v>3.9763999999999999</v>
      </c>
      <c r="AV13" s="43">
        <f t="shared" si="2"/>
        <v>23.384239999999998</v>
      </c>
      <c r="AW13" s="47">
        <f t="shared" si="3"/>
        <v>6.3506607929515443E-2</v>
      </c>
      <c r="AX13" s="8">
        <v>24.97</v>
      </c>
      <c r="AY13" s="49">
        <v>200</v>
      </c>
      <c r="AZ13" s="43">
        <f t="shared" si="13"/>
        <v>4676.848</v>
      </c>
      <c r="BA13" s="43">
        <f t="shared" si="14"/>
        <v>4994</v>
      </c>
    </row>
    <row r="14" spans="1:53" x14ac:dyDescent="0.25">
      <c r="A14" s="30">
        <v>13</v>
      </c>
      <c r="B14" s="49"/>
      <c r="C14" s="49"/>
      <c r="D14" s="49"/>
      <c r="E14" s="31" t="s">
        <v>1</v>
      </c>
      <c r="F14" s="31" t="s">
        <v>3</v>
      </c>
      <c r="G14" s="31" t="s">
        <v>75</v>
      </c>
      <c r="H14" s="49"/>
      <c r="I14" s="31" t="s">
        <v>90</v>
      </c>
      <c r="J14" s="31" t="s">
        <v>91</v>
      </c>
      <c r="K14" s="33" t="s">
        <v>59</v>
      </c>
      <c r="L14" s="49" t="s">
        <v>78</v>
      </c>
      <c r="M14" s="31" t="s">
        <v>84</v>
      </c>
      <c r="N14" s="49"/>
      <c r="O14" s="34" t="s">
        <v>92</v>
      </c>
      <c r="P14" s="49"/>
      <c r="Q14" s="49"/>
      <c r="R14" s="31" t="s">
        <v>63</v>
      </c>
      <c r="S14" s="8"/>
      <c r="T14" s="8">
        <v>2.2799999999999998</v>
      </c>
      <c r="U14" s="31" t="s">
        <v>64</v>
      </c>
      <c r="V14" s="50">
        <v>25</v>
      </c>
      <c r="W14" s="50">
        <v>17</v>
      </c>
      <c r="X14" s="50">
        <v>16</v>
      </c>
      <c r="Y14" s="51"/>
      <c r="Z14" s="7">
        <v>4</v>
      </c>
      <c r="AA14" s="40">
        <f t="shared" si="4"/>
        <v>6.7999999999999996E-3</v>
      </c>
      <c r="AB14" s="38">
        <v>56</v>
      </c>
      <c r="AC14" s="41">
        <f t="shared" si="5"/>
        <v>32941.176470588238</v>
      </c>
      <c r="AD14" s="42">
        <v>3500</v>
      </c>
      <c r="AE14" s="43">
        <f t="shared" si="6"/>
        <v>0.10625</v>
      </c>
      <c r="AF14" s="49" t="s">
        <v>80</v>
      </c>
      <c r="AG14" s="44">
        <v>0.16700000000000001</v>
      </c>
      <c r="AH14" s="43">
        <f t="shared" si="7"/>
        <v>0.38075999999999999</v>
      </c>
      <c r="AI14" s="43">
        <f t="shared" si="8"/>
        <v>2.76701</v>
      </c>
      <c r="AJ14" s="45">
        <v>0</v>
      </c>
      <c r="AK14" s="43">
        <f t="shared" si="0"/>
        <v>0</v>
      </c>
      <c r="AL14" s="45">
        <v>0.08</v>
      </c>
      <c r="AM14" s="43">
        <f t="shared" si="1"/>
        <v>0.33280000000000004</v>
      </c>
      <c r="AN14" s="45">
        <v>0.06</v>
      </c>
      <c r="AO14" s="43">
        <f t="shared" si="9"/>
        <v>0.24959999999999999</v>
      </c>
      <c r="AP14" s="45">
        <v>0.03</v>
      </c>
      <c r="AQ14" s="43">
        <f t="shared" si="10"/>
        <v>6.8399999999999989E-2</v>
      </c>
      <c r="AR14" s="8">
        <v>0</v>
      </c>
      <c r="AS14" s="45">
        <v>0</v>
      </c>
      <c r="AT14" s="43">
        <f t="shared" si="11"/>
        <v>0</v>
      </c>
      <c r="AU14" s="43">
        <f t="shared" si="12"/>
        <v>0.65080000000000005</v>
      </c>
      <c r="AV14" s="43">
        <f t="shared" si="2"/>
        <v>3.4178100000000002</v>
      </c>
      <c r="AW14" s="47">
        <f t="shared" si="3"/>
        <v>0.17841105769230767</v>
      </c>
      <c r="AX14" s="8">
        <v>4.16</v>
      </c>
      <c r="AY14" s="49">
        <v>0</v>
      </c>
      <c r="AZ14" s="43">
        <f t="shared" si="13"/>
        <v>0</v>
      </c>
      <c r="BA14" s="43">
        <f t="shared" si="14"/>
        <v>0</v>
      </c>
    </row>
    <row r="15" spans="1:53" x14ac:dyDescent="0.25">
      <c r="A15" s="30">
        <v>14</v>
      </c>
      <c r="B15" s="49"/>
      <c r="C15" s="49"/>
      <c r="D15" s="49"/>
      <c r="E15" s="31" t="s">
        <v>1</v>
      </c>
      <c r="F15" s="31" t="s">
        <v>3</v>
      </c>
      <c r="G15" s="31" t="s">
        <v>75</v>
      </c>
      <c r="H15" s="49"/>
      <c r="I15" s="31" t="s">
        <v>90</v>
      </c>
      <c r="J15" s="31" t="s">
        <v>91</v>
      </c>
      <c r="K15" s="33" t="s">
        <v>59</v>
      </c>
      <c r="L15" s="49" t="s">
        <v>81</v>
      </c>
      <c r="M15" s="31" t="s">
        <v>84</v>
      </c>
      <c r="N15" s="49"/>
      <c r="O15" s="34" t="s">
        <v>93</v>
      </c>
      <c r="P15" s="49"/>
      <c r="Q15" s="49"/>
      <c r="R15" s="31" t="s">
        <v>63</v>
      </c>
      <c r="S15" s="8"/>
      <c r="T15" s="8">
        <v>2.7</v>
      </c>
      <c r="U15" s="31" t="s">
        <v>64</v>
      </c>
      <c r="V15" s="50">
        <v>25</v>
      </c>
      <c r="W15" s="50">
        <v>17</v>
      </c>
      <c r="X15" s="50">
        <v>20</v>
      </c>
      <c r="Y15" s="51"/>
      <c r="Z15" s="7">
        <v>4</v>
      </c>
      <c r="AA15" s="40">
        <f t="shared" si="4"/>
        <v>8.5000000000000006E-3</v>
      </c>
      <c r="AB15" s="38">
        <v>56</v>
      </c>
      <c r="AC15" s="41">
        <f t="shared" si="5"/>
        <v>26352.941176470587</v>
      </c>
      <c r="AD15" s="42">
        <v>3500</v>
      </c>
      <c r="AE15" s="43">
        <f t="shared" si="6"/>
        <v>0.1328125</v>
      </c>
      <c r="AF15" s="49" t="s">
        <v>80</v>
      </c>
      <c r="AG15" s="44">
        <v>0.16700000000000001</v>
      </c>
      <c r="AH15" s="43">
        <f t="shared" si="7"/>
        <v>0.45090000000000008</v>
      </c>
      <c r="AI15" s="43">
        <f t="shared" si="8"/>
        <v>3.2837125</v>
      </c>
      <c r="AJ15" s="45">
        <v>0</v>
      </c>
      <c r="AK15" s="43">
        <f t="shared" si="0"/>
        <v>0</v>
      </c>
      <c r="AL15" s="45">
        <v>0.08</v>
      </c>
      <c r="AM15" s="43">
        <f t="shared" si="1"/>
        <v>0.39520000000000005</v>
      </c>
      <c r="AN15" s="45">
        <v>0.06</v>
      </c>
      <c r="AO15" s="43">
        <f t="shared" si="9"/>
        <v>0.2964</v>
      </c>
      <c r="AP15" s="45">
        <v>0.03</v>
      </c>
      <c r="AQ15" s="43">
        <f t="shared" si="10"/>
        <v>8.1000000000000003E-2</v>
      </c>
      <c r="AR15" s="8">
        <v>0</v>
      </c>
      <c r="AS15" s="45">
        <v>0</v>
      </c>
      <c r="AT15" s="43">
        <f t="shared" si="11"/>
        <v>0</v>
      </c>
      <c r="AU15" s="43">
        <f t="shared" si="12"/>
        <v>0.77259999999999995</v>
      </c>
      <c r="AV15" s="43">
        <f t="shared" si="2"/>
        <v>4.0563124999999998</v>
      </c>
      <c r="AW15" s="47">
        <f t="shared" si="3"/>
        <v>0.17888410931174101</v>
      </c>
      <c r="AX15" s="8">
        <v>4.9400000000000004</v>
      </c>
      <c r="AY15" s="49">
        <v>0</v>
      </c>
      <c r="AZ15" s="43">
        <f t="shared" si="13"/>
        <v>0</v>
      </c>
      <c r="BA15" s="43">
        <f t="shared" si="14"/>
        <v>0</v>
      </c>
    </row>
    <row r="16" spans="1:53" x14ac:dyDescent="0.25">
      <c r="A16" s="30">
        <v>15</v>
      </c>
      <c r="B16" s="49"/>
      <c r="C16" s="49"/>
      <c r="D16" s="49"/>
      <c r="E16" s="31" t="s">
        <v>1</v>
      </c>
      <c r="F16" s="31" t="s">
        <v>3</v>
      </c>
      <c r="G16" s="31" t="s">
        <v>4</v>
      </c>
      <c r="H16" s="49"/>
      <c r="I16" s="31" t="s">
        <v>57</v>
      </c>
      <c r="J16" s="31" t="s">
        <v>83</v>
      </c>
      <c r="K16" s="33" t="s">
        <v>59</v>
      </c>
      <c r="L16" s="49" t="s">
        <v>60</v>
      </c>
      <c r="M16" s="49" t="s">
        <v>94</v>
      </c>
      <c r="N16" s="49"/>
      <c r="O16" s="34" t="s">
        <v>95</v>
      </c>
      <c r="P16" s="49"/>
      <c r="Q16" s="49"/>
      <c r="R16" s="31" t="s">
        <v>63</v>
      </c>
      <c r="S16" s="8"/>
      <c r="T16" s="8">
        <v>9.92</v>
      </c>
      <c r="U16" s="31" t="s">
        <v>64</v>
      </c>
      <c r="V16" s="50">
        <v>40</v>
      </c>
      <c r="W16" s="50">
        <v>30</v>
      </c>
      <c r="X16" s="50">
        <v>13</v>
      </c>
      <c r="Y16" s="51"/>
      <c r="Z16" s="7">
        <v>2</v>
      </c>
      <c r="AA16" s="40">
        <f t="shared" si="4"/>
        <v>1.5599999999999999E-2</v>
      </c>
      <c r="AB16" s="38">
        <v>56</v>
      </c>
      <c r="AC16" s="41">
        <f t="shared" si="5"/>
        <v>7179.4871794871797</v>
      </c>
      <c r="AD16" s="42">
        <v>3500</v>
      </c>
      <c r="AE16" s="43">
        <f t="shared" si="6"/>
        <v>0.48749999999999999</v>
      </c>
      <c r="AF16" s="49" t="s">
        <v>65</v>
      </c>
      <c r="AG16" s="44">
        <v>0.16700000000000001</v>
      </c>
      <c r="AH16" s="43">
        <f t="shared" si="7"/>
        <v>1.6566400000000001</v>
      </c>
      <c r="AI16" s="43">
        <f t="shared" si="8"/>
        <v>12.06414</v>
      </c>
      <c r="AJ16" s="45">
        <v>0</v>
      </c>
      <c r="AK16" s="43">
        <f t="shared" si="0"/>
        <v>0</v>
      </c>
      <c r="AL16" s="45">
        <v>0.08</v>
      </c>
      <c r="AM16" s="43">
        <f t="shared" si="1"/>
        <v>1.2487999999999999</v>
      </c>
      <c r="AN16" s="45">
        <v>0.06</v>
      </c>
      <c r="AO16" s="43">
        <f t="shared" si="9"/>
        <v>0.93659999999999988</v>
      </c>
      <c r="AP16" s="45">
        <v>0.03</v>
      </c>
      <c r="AQ16" s="43">
        <f t="shared" si="10"/>
        <v>0.29759999999999998</v>
      </c>
      <c r="AR16" s="8">
        <v>0</v>
      </c>
      <c r="AS16" s="45">
        <v>0</v>
      </c>
      <c r="AT16" s="43">
        <f t="shared" si="11"/>
        <v>0</v>
      </c>
      <c r="AU16" s="43">
        <f t="shared" si="12"/>
        <v>2.4829999999999997</v>
      </c>
      <c r="AV16" s="43">
        <f t="shared" si="2"/>
        <v>14.547139999999999</v>
      </c>
      <c r="AW16" s="47">
        <f t="shared" si="3"/>
        <v>6.8088404868673971E-2</v>
      </c>
      <c r="AX16" s="8">
        <v>15.61</v>
      </c>
      <c r="AY16" s="49">
        <v>200</v>
      </c>
      <c r="AZ16" s="43">
        <f t="shared" si="13"/>
        <v>2909.4279999999999</v>
      </c>
      <c r="BA16" s="43">
        <f t="shared" si="14"/>
        <v>3122</v>
      </c>
    </row>
    <row r="17" spans="1:53" x14ac:dyDescent="0.25">
      <c r="A17" s="30">
        <v>16</v>
      </c>
      <c r="B17" s="49"/>
      <c r="C17" s="49"/>
      <c r="D17" s="49"/>
      <c r="E17" s="31" t="s">
        <v>1</v>
      </c>
      <c r="F17" s="31" t="s">
        <v>3</v>
      </c>
      <c r="G17" s="31" t="s">
        <v>4</v>
      </c>
      <c r="H17" s="49"/>
      <c r="I17" s="31" t="s">
        <v>96</v>
      </c>
      <c r="J17" s="31" t="s">
        <v>83</v>
      </c>
      <c r="K17" s="33" t="s">
        <v>70</v>
      </c>
      <c r="L17" s="49" t="s">
        <v>66</v>
      </c>
      <c r="M17" s="49" t="s">
        <v>94</v>
      </c>
      <c r="N17" s="49"/>
      <c r="O17" s="34" t="s">
        <v>97</v>
      </c>
      <c r="P17" s="49"/>
      <c r="Q17" s="49"/>
      <c r="R17" s="31" t="s">
        <v>63</v>
      </c>
      <c r="S17" s="8"/>
      <c r="T17" s="8">
        <v>12.78</v>
      </c>
      <c r="U17" s="31" t="s">
        <v>64</v>
      </c>
      <c r="V17" s="50">
        <v>40</v>
      </c>
      <c r="W17" s="50">
        <v>30</v>
      </c>
      <c r="X17" s="50">
        <v>15</v>
      </c>
      <c r="Y17" s="51"/>
      <c r="Z17" s="7">
        <v>2</v>
      </c>
      <c r="AA17" s="40">
        <f t="shared" si="4"/>
        <v>1.7999999999999999E-2</v>
      </c>
      <c r="AB17" s="38">
        <v>56</v>
      </c>
      <c r="AC17" s="41">
        <f t="shared" si="5"/>
        <v>6222.2222222222226</v>
      </c>
      <c r="AD17" s="42">
        <v>3500</v>
      </c>
      <c r="AE17" s="43">
        <f t="shared" si="6"/>
        <v>0.5625</v>
      </c>
      <c r="AF17" s="49" t="s">
        <v>65</v>
      </c>
      <c r="AG17" s="44">
        <v>0.16700000000000001</v>
      </c>
      <c r="AH17" s="43">
        <f t="shared" si="7"/>
        <v>2.1342599999999998</v>
      </c>
      <c r="AI17" s="43">
        <f t="shared" si="8"/>
        <v>15.476759999999999</v>
      </c>
      <c r="AJ17" s="45">
        <v>0</v>
      </c>
      <c r="AK17" s="43">
        <f t="shared" si="0"/>
        <v>0</v>
      </c>
      <c r="AL17" s="45">
        <v>0.08</v>
      </c>
      <c r="AM17" s="43">
        <f t="shared" si="1"/>
        <v>1.5775999999999999</v>
      </c>
      <c r="AN17" s="45">
        <v>0.06</v>
      </c>
      <c r="AO17" s="43">
        <f t="shared" si="9"/>
        <v>1.1831999999999998</v>
      </c>
      <c r="AP17" s="45">
        <v>0.03</v>
      </c>
      <c r="AQ17" s="43">
        <f t="shared" si="10"/>
        <v>0.38339999999999996</v>
      </c>
      <c r="AR17" s="8">
        <v>0</v>
      </c>
      <c r="AS17" s="45">
        <v>0</v>
      </c>
      <c r="AT17" s="43">
        <f t="shared" si="11"/>
        <v>0</v>
      </c>
      <c r="AU17" s="43">
        <f t="shared" si="12"/>
        <v>3.1441999999999997</v>
      </c>
      <c r="AV17" s="43">
        <f t="shared" si="2"/>
        <v>18.620959999999997</v>
      </c>
      <c r="AW17" s="47">
        <f t="shared" si="3"/>
        <v>5.5732251521298293E-2</v>
      </c>
      <c r="AX17" s="8">
        <v>19.72</v>
      </c>
      <c r="AY17" s="49">
        <v>380</v>
      </c>
      <c r="AZ17" s="43">
        <f t="shared" si="13"/>
        <v>7075.9647999999988</v>
      </c>
      <c r="BA17" s="43">
        <f t="shared" si="14"/>
        <v>7493.5999999999995</v>
      </c>
    </row>
    <row r="18" spans="1:53" x14ac:dyDescent="0.25">
      <c r="A18" s="30">
        <v>17</v>
      </c>
      <c r="B18" s="49"/>
      <c r="C18" s="49"/>
      <c r="D18" s="49"/>
      <c r="E18" s="31" t="s">
        <v>1</v>
      </c>
      <c r="F18" s="31" t="s">
        <v>3</v>
      </c>
      <c r="G18" s="31" t="s">
        <v>4</v>
      </c>
      <c r="H18" s="49"/>
      <c r="I18" s="31" t="s">
        <v>57</v>
      </c>
      <c r="J18" s="31" t="s">
        <v>83</v>
      </c>
      <c r="K18" s="33" t="s">
        <v>59</v>
      </c>
      <c r="L18" s="49" t="s">
        <v>68</v>
      </c>
      <c r="M18" s="49" t="s">
        <v>94</v>
      </c>
      <c r="N18" s="49"/>
      <c r="O18" s="34" t="s">
        <v>98</v>
      </c>
      <c r="P18" s="49"/>
      <c r="Q18" s="49"/>
      <c r="R18" s="31" t="s">
        <v>63</v>
      </c>
      <c r="S18" s="8"/>
      <c r="T18" s="8">
        <v>13.52</v>
      </c>
      <c r="U18" s="31" t="s">
        <v>64</v>
      </c>
      <c r="V18" s="50">
        <v>40</v>
      </c>
      <c r="W18" s="50">
        <v>30</v>
      </c>
      <c r="X18" s="50">
        <v>17</v>
      </c>
      <c r="Y18" s="51"/>
      <c r="Z18" s="7">
        <v>2</v>
      </c>
      <c r="AA18" s="40">
        <f t="shared" si="4"/>
        <v>2.0400000000000001E-2</v>
      </c>
      <c r="AB18" s="38">
        <v>56</v>
      </c>
      <c r="AC18" s="41">
        <f t="shared" si="5"/>
        <v>5490.1960784313724</v>
      </c>
      <c r="AD18" s="42">
        <v>3500</v>
      </c>
      <c r="AE18" s="43">
        <f t="shared" si="6"/>
        <v>0.63750000000000007</v>
      </c>
      <c r="AF18" s="49" t="s">
        <v>65</v>
      </c>
      <c r="AG18" s="44">
        <v>0.16700000000000001</v>
      </c>
      <c r="AH18" s="43">
        <f t="shared" si="7"/>
        <v>2.2578399999999998</v>
      </c>
      <c r="AI18" s="43">
        <f t="shared" si="8"/>
        <v>16.41534</v>
      </c>
      <c r="AJ18" s="45">
        <v>0</v>
      </c>
      <c r="AK18" s="43">
        <f t="shared" si="0"/>
        <v>0</v>
      </c>
      <c r="AL18" s="45">
        <v>0.08</v>
      </c>
      <c r="AM18" s="43">
        <f t="shared" si="1"/>
        <v>1.6608000000000001</v>
      </c>
      <c r="AN18" s="45">
        <v>0.06</v>
      </c>
      <c r="AO18" s="43">
        <f t="shared" si="9"/>
        <v>1.2456</v>
      </c>
      <c r="AP18" s="45">
        <v>0.03</v>
      </c>
      <c r="AQ18" s="43">
        <f t="shared" si="10"/>
        <v>0.40559999999999996</v>
      </c>
      <c r="AR18" s="8">
        <v>0</v>
      </c>
      <c r="AS18" s="45">
        <v>0</v>
      </c>
      <c r="AT18" s="43">
        <f t="shared" si="11"/>
        <v>0</v>
      </c>
      <c r="AU18" s="43">
        <f t="shared" si="12"/>
        <v>3.3120000000000003</v>
      </c>
      <c r="AV18" s="43">
        <f t="shared" si="2"/>
        <v>19.727340000000002</v>
      </c>
      <c r="AW18" s="47">
        <f t="shared" si="3"/>
        <v>4.9742774566473982E-2</v>
      </c>
      <c r="AX18" s="8">
        <v>20.76</v>
      </c>
      <c r="AY18" s="49">
        <v>800</v>
      </c>
      <c r="AZ18" s="43">
        <f t="shared" si="13"/>
        <v>15781.872000000001</v>
      </c>
      <c r="BA18" s="43">
        <f t="shared" si="14"/>
        <v>16608</v>
      </c>
    </row>
    <row r="19" spans="1:53" x14ac:dyDescent="0.25">
      <c r="A19" s="30">
        <v>18</v>
      </c>
      <c r="B19" s="49"/>
      <c r="C19" s="49"/>
      <c r="D19" s="49"/>
      <c r="E19" s="31" t="s">
        <v>1</v>
      </c>
      <c r="F19" s="31" t="s">
        <v>3</v>
      </c>
      <c r="G19" s="31" t="s">
        <v>4</v>
      </c>
      <c r="H19" s="49"/>
      <c r="I19" s="31" t="s">
        <v>57</v>
      </c>
      <c r="J19" s="31" t="s">
        <v>83</v>
      </c>
      <c r="K19" s="33" t="s">
        <v>59</v>
      </c>
      <c r="L19" s="49" t="s">
        <v>71</v>
      </c>
      <c r="M19" s="49" t="s">
        <v>94</v>
      </c>
      <c r="N19" s="49"/>
      <c r="O19" s="34" t="s">
        <v>99</v>
      </c>
      <c r="P19" s="49"/>
      <c r="Q19" s="49"/>
      <c r="R19" s="31" t="s">
        <v>63</v>
      </c>
      <c r="S19" s="8"/>
      <c r="T19" s="8">
        <v>16.02</v>
      </c>
      <c r="U19" s="31" t="s">
        <v>64</v>
      </c>
      <c r="V19" s="50">
        <v>40</v>
      </c>
      <c r="W19" s="50">
        <v>30</v>
      </c>
      <c r="X19" s="50">
        <v>19</v>
      </c>
      <c r="Y19" s="51"/>
      <c r="Z19" s="7">
        <v>2</v>
      </c>
      <c r="AA19" s="40">
        <f t="shared" si="4"/>
        <v>2.2800000000000001E-2</v>
      </c>
      <c r="AB19" s="38">
        <v>56</v>
      </c>
      <c r="AC19" s="41">
        <f t="shared" si="5"/>
        <v>4912.2807017543855</v>
      </c>
      <c r="AD19" s="42">
        <v>3500</v>
      </c>
      <c r="AE19" s="43">
        <f t="shared" si="6"/>
        <v>0.71250000000000002</v>
      </c>
      <c r="AF19" s="49" t="s">
        <v>65</v>
      </c>
      <c r="AG19" s="44">
        <v>0.16700000000000001</v>
      </c>
      <c r="AH19" s="43">
        <f t="shared" si="7"/>
        <v>2.6753400000000003</v>
      </c>
      <c r="AI19" s="43">
        <f t="shared" si="8"/>
        <v>19.40784</v>
      </c>
      <c r="AJ19" s="45">
        <v>0</v>
      </c>
      <c r="AK19" s="43">
        <f t="shared" si="0"/>
        <v>0</v>
      </c>
      <c r="AL19" s="45">
        <v>0.08</v>
      </c>
      <c r="AM19" s="43">
        <f t="shared" si="1"/>
        <v>1.9976</v>
      </c>
      <c r="AN19" s="45">
        <v>0.06</v>
      </c>
      <c r="AO19" s="43">
        <f t="shared" si="9"/>
        <v>1.4982</v>
      </c>
      <c r="AP19" s="45">
        <v>0.03</v>
      </c>
      <c r="AQ19" s="43">
        <f t="shared" si="10"/>
        <v>0.48059999999999997</v>
      </c>
      <c r="AR19" s="8">
        <v>0</v>
      </c>
      <c r="AS19" s="45">
        <v>0</v>
      </c>
      <c r="AT19" s="43">
        <f t="shared" si="11"/>
        <v>0</v>
      </c>
      <c r="AU19" s="43">
        <f t="shared" si="12"/>
        <v>3.9763999999999999</v>
      </c>
      <c r="AV19" s="43">
        <f t="shared" si="2"/>
        <v>23.384239999999998</v>
      </c>
      <c r="AW19" s="47">
        <f t="shared" si="3"/>
        <v>6.3506607929515443E-2</v>
      </c>
      <c r="AX19" s="8">
        <v>24.97</v>
      </c>
      <c r="AY19" s="49">
        <v>500</v>
      </c>
      <c r="AZ19" s="43">
        <f t="shared" si="13"/>
        <v>11692.119999999999</v>
      </c>
      <c r="BA19" s="43">
        <f t="shared" si="14"/>
        <v>12485</v>
      </c>
    </row>
    <row r="20" spans="1:53" x14ac:dyDescent="0.25">
      <c r="A20" s="30">
        <v>19</v>
      </c>
      <c r="B20" s="49"/>
      <c r="C20" s="49"/>
      <c r="D20" s="49"/>
      <c r="E20" s="31" t="s">
        <v>1</v>
      </c>
      <c r="F20" s="31" t="s">
        <v>3</v>
      </c>
      <c r="G20" s="31" t="s">
        <v>4</v>
      </c>
      <c r="H20" s="49"/>
      <c r="I20" s="31" t="s">
        <v>57</v>
      </c>
      <c r="J20" s="31" t="s">
        <v>83</v>
      </c>
      <c r="K20" s="33" t="s">
        <v>59</v>
      </c>
      <c r="L20" s="49" t="s">
        <v>73</v>
      </c>
      <c r="M20" s="49" t="s">
        <v>94</v>
      </c>
      <c r="N20" s="49"/>
      <c r="O20" s="34" t="s">
        <v>100</v>
      </c>
      <c r="P20" s="49"/>
      <c r="Q20" s="49"/>
      <c r="R20" s="31" t="s">
        <v>63</v>
      </c>
      <c r="S20" s="8"/>
      <c r="T20" s="8">
        <v>16.02</v>
      </c>
      <c r="U20" s="31" t="s">
        <v>64</v>
      </c>
      <c r="V20" s="50">
        <v>40</v>
      </c>
      <c r="W20" s="50">
        <v>30</v>
      </c>
      <c r="X20" s="50">
        <v>19</v>
      </c>
      <c r="Y20" s="51"/>
      <c r="Z20" s="7">
        <v>2</v>
      </c>
      <c r="AA20" s="40">
        <f t="shared" si="4"/>
        <v>2.2800000000000001E-2</v>
      </c>
      <c r="AB20" s="38">
        <v>56</v>
      </c>
      <c r="AC20" s="41">
        <f t="shared" si="5"/>
        <v>4912.2807017543855</v>
      </c>
      <c r="AD20" s="42">
        <v>3500</v>
      </c>
      <c r="AE20" s="43">
        <f t="shared" si="6"/>
        <v>0.71250000000000002</v>
      </c>
      <c r="AF20" s="49" t="s">
        <v>65</v>
      </c>
      <c r="AG20" s="44">
        <v>0.16700000000000001</v>
      </c>
      <c r="AH20" s="43">
        <f t="shared" si="7"/>
        <v>2.6753400000000003</v>
      </c>
      <c r="AI20" s="43">
        <f t="shared" si="8"/>
        <v>19.40784</v>
      </c>
      <c r="AJ20" s="45">
        <v>0</v>
      </c>
      <c r="AK20" s="43">
        <f t="shared" si="0"/>
        <v>0</v>
      </c>
      <c r="AL20" s="45">
        <v>0.08</v>
      </c>
      <c r="AM20" s="43">
        <f t="shared" si="1"/>
        <v>1.9976</v>
      </c>
      <c r="AN20" s="45">
        <v>0.06</v>
      </c>
      <c r="AO20" s="43">
        <f t="shared" si="9"/>
        <v>1.4982</v>
      </c>
      <c r="AP20" s="45">
        <v>0.03</v>
      </c>
      <c r="AQ20" s="43">
        <f t="shared" si="10"/>
        <v>0.48059999999999997</v>
      </c>
      <c r="AR20" s="8">
        <v>0</v>
      </c>
      <c r="AS20" s="45">
        <v>0</v>
      </c>
      <c r="AT20" s="43">
        <f t="shared" si="11"/>
        <v>0</v>
      </c>
      <c r="AU20" s="43">
        <f t="shared" si="12"/>
        <v>3.9763999999999999</v>
      </c>
      <c r="AV20" s="43">
        <f t="shared" si="2"/>
        <v>23.384239999999998</v>
      </c>
      <c r="AW20" s="47">
        <f t="shared" si="3"/>
        <v>6.3506607929515443E-2</v>
      </c>
      <c r="AX20" s="8">
        <v>24.97</v>
      </c>
      <c r="AY20" s="49">
        <v>270</v>
      </c>
      <c r="AZ20" s="43">
        <f t="shared" si="13"/>
        <v>6313.7447999999995</v>
      </c>
      <c r="BA20" s="43">
        <f t="shared" si="14"/>
        <v>6741.9</v>
      </c>
    </row>
    <row r="21" spans="1:53" x14ac:dyDescent="0.25">
      <c r="A21" s="30">
        <v>20</v>
      </c>
      <c r="B21" s="49"/>
      <c r="C21" s="49"/>
      <c r="D21" s="49"/>
      <c r="E21" s="31" t="s">
        <v>1</v>
      </c>
      <c r="F21" s="31" t="s">
        <v>3</v>
      </c>
      <c r="G21" s="31" t="s">
        <v>75</v>
      </c>
      <c r="H21" s="49"/>
      <c r="I21" s="31" t="s">
        <v>90</v>
      </c>
      <c r="J21" s="31" t="s">
        <v>91</v>
      </c>
      <c r="K21" s="33" t="s">
        <v>59</v>
      </c>
      <c r="L21" s="49" t="s">
        <v>78</v>
      </c>
      <c r="M21" s="49" t="s">
        <v>101</v>
      </c>
      <c r="N21" s="49"/>
      <c r="O21" s="34" t="s">
        <v>102</v>
      </c>
      <c r="P21" s="49"/>
      <c r="Q21" s="49"/>
      <c r="R21" s="31" t="s">
        <v>63</v>
      </c>
      <c r="S21" s="8"/>
      <c r="T21" s="8">
        <v>2.2799999999999998</v>
      </c>
      <c r="U21" s="31" t="s">
        <v>64</v>
      </c>
      <c r="V21" s="50">
        <v>25</v>
      </c>
      <c r="W21" s="50">
        <v>17</v>
      </c>
      <c r="X21" s="50">
        <v>16</v>
      </c>
      <c r="Y21" s="51"/>
      <c r="Z21" s="7">
        <v>4</v>
      </c>
      <c r="AA21" s="40">
        <f t="shared" si="4"/>
        <v>6.7999999999999996E-3</v>
      </c>
      <c r="AB21" s="38">
        <v>56</v>
      </c>
      <c r="AC21" s="41">
        <f t="shared" si="5"/>
        <v>32941.176470588238</v>
      </c>
      <c r="AD21" s="42">
        <v>3500</v>
      </c>
      <c r="AE21" s="43">
        <f t="shared" si="6"/>
        <v>0.10625</v>
      </c>
      <c r="AF21" s="49" t="s">
        <v>80</v>
      </c>
      <c r="AG21" s="44">
        <v>0.16700000000000001</v>
      </c>
      <c r="AH21" s="43">
        <f t="shared" si="7"/>
        <v>0.38075999999999999</v>
      </c>
      <c r="AI21" s="43">
        <f t="shared" si="8"/>
        <v>2.76701</v>
      </c>
      <c r="AJ21" s="45">
        <v>0</v>
      </c>
      <c r="AK21" s="43">
        <f t="shared" si="0"/>
        <v>0</v>
      </c>
      <c r="AL21" s="45">
        <v>0.08</v>
      </c>
      <c r="AM21" s="43">
        <f t="shared" si="1"/>
        <v>0.33280000000000004</v>
      </c>
      <c r="AN21" s="45">
        <v>0.06</v>
      </c>
      <c r="AO21" s="43">
        <f t="shared" si="9"/>
        <v>0.24959999999999999</v>
      </c>
      <c r="AP21" s="45">
        <v>0.03</v>
      </c>
      <c r="AQ21" s="43">
        <f t="shared" si="10"/>
        <v>6.8399999999999989E-2</v>
      </c>
      <c r="AR21" s="8">
        <v>0</v>
      </c>
      <c r="AS21" s="45">
        <v>0</v>
      </c>
      <c r="AT21" s="43">
        <f t="shared" si="11"/>
        <v>0</v>
      </c>
      <c r="AU21" s="43">
        <f t="shared" si="12"/>
        <v>0.65080000000000005</v>
      </c>
      <c r="AV21" s="43">
        <f t="shared" si="2"/>
        <v>3.4178100000000002</v>
      </c>
      <c r="AW21" s="47">
        <f t="shared" si="3"/>
        <v>0.17841105769230767</v>
      </c>
      <c r="AX21" s="8">
        <v>4.16</v>
      </c>
      <c r="AY21" s="49">
        <v>600</v>
      </c>
      <c r="AZ21" s="43">
        <f t="shared" si="13"/>
        <v>2050.6860000000001</v>
      </c>
      <c r="BA21" s="43">
        <f t="shared" si="14"/>
        <v>2496</v>
      </c>
    </row>
    <row r="22" spans="1:53" x14ac:dyDescent="0.25">
      <c r="A22" s="30">
        <v>21</v>
      </c>
      <c r="B22" s="49"/>
      <c r="C22" s="49"/>
      <c r="D22" s="49"/>
      <c r="E22" s="31" t="s">
        <v>1</v>
      </c>
      <c r="F22" s="31" t="s">
        <v>3</v>
      </c>
      <c r="G22" s="31" t="s">
        <v>75</v>
      </c>
      <c r="H22" s="49"/>
      <c r="I22" s="31" t="s">
        <v>90</v>
      </c>
      <c r="J22" s="31" t="s">
        <v>91</v>
      </c>
      <c r="K22" s="33" t="s">
        <v>59</v>
      </c>
      <c r="L22" s="49" t="s">
        <v>81</v>
      </c>
      <c r="M22" s="49" t="s">
        <v>94</v>
      </c>
      <c r="N22" s="49"/>
      <c r="O22" s="34" t="s">
        <v>103</v>
      </c>
      <c r="P22" s="49"/>
      <c r="Q22" s="49"/>
      <c r="R22" s="31" t="s">
        <v>63</v>
      </c>
      <c r="S22" s="8"/>
      <c r="T22" s="8">
        <v>2.7</v>
      </c>
      <c r="U22" s="31" t="s">
        <v>64</v>
      </c>
      <c r="V22" s="50">
        <v>25</v>
      </c>
      <c r="W22" s="50">
        <v>17</v>
      </c>
      <c r="X22" s="50">
        <v>20</v>
      </c>
      <c r="Y22" s="51"/>
      <c r="Z22" s="7">
        <v>4</v>
      </c>
      <c r="AA22" s="40">
        <f t="shared" si="4"/>
        <v>8.5000000000000006E-3</v>
      </c>
      <c r="AB22" s="38">
        <v>56</v>
      </c>
      <c r="AC22" s="41">
        <f t="shared" si="5"/>
        <v>26352.941176470587</v>
      </c>
      <c r="AD22" s="42">
        <v>3500</v>
      </c>
      <c r="AE22" s="43">
        <f t="shared" si="6"/>
        <v>0.1328125</v>
      </c>
      <c r="AF22" s="49" t="s">
        <v>80</v>
      </c>
      <c r="AG22" s="44">
        <v>0.16700000000000001</v>
      </c>
      <c r="AH22" s="43">
        <f t="shared" si="7"/>
        <v>0.45090000000000008</v>
      </c>
      <c r="AI22" s="43">
        <f t="shared" si="8"/>
        <v>3.2837125</v>
      </c>
      <c r="AJ22" s="45">
        <v>0</v>
      </c>
      <c r="AK22" s="43">
        <f t="shared" si="0"/>
        <v>0</v>
      </c>
      <c r="AL22" s="45">
        <v>0.08</v>
      </c>
      <c r="AM22" s="43">
        <f t="shared" si="1"/>
        <v>0.39520000000000005</v>
      </c>
      <c r="AN22" s="45">
        <v>0.06</v>
      </c>
      <c r="AO22" s="43">
        <f t="shared" si="9"/>
        <v>0.2964</v>
      </c>
      <c r="AP22" s="45">
        <v>0.03</v>
      </c>
      <c r="AQ22" s="43">
        <f t="shared" si="10"/>
        <v>8.1000000000000003E-2</v>
      </c>
      <c r="AR22" s="8">
        <v>0</v>
      </c>
      <c r="AS22" s="45">
        <v>0</v>
      </c>
      <c r="AT22" s="43">
        <f t="shared" si="11"/>
        <v>0</v>
      </c>
      <c r="AU22" s="43">
        <f t="shared" si="12"/>
        <v>0.77259999999999995</v>
      </c>
      <c r="AV22" s="43">
        <f t="shared" si="2"/>
        <v>4.0563124999999998</v>
      </c>
      <c r="AW22" s="47">
        <f t="shared" si="3"/>
        <v>0.17888410931174101</v>
      </c>
      <c r="AX22" s="8">
        <v>4.9400000000000004</v>
      </c>
      <c r="AY22" s="49">
        <v>400</v>
      </c>
      <c r="AZ22" s="43">
        <f t="shared" si="13"/>
        <v>1622.5249999999999</v>
      </c>
      <c r="BA22" s="43">
        <f t="shared" si="14"/>
        <v>1976.0000000000002</v>
      </c>
    </row>
  </sheetData>
  <sheetProtection insertRows="0" deleteRows="0" sort="0"/>
  <protectedRanges>
    <protectedRange sqref="AE2:AE5 V6:Y10 T2:U10 AE6:AG10 AY6:AY10 AH2:AW2 AA2:AC2 A2:R2 A23:AW105 A3:K22 L3:R9 N11:Q15 L10:M15 N10:R10 L16:Q22 R11:AA22 AA3:AA10 AB3:AC22 AE11:AM22 AH3:AM10 AO3:AW10 AN3:AN22 AO11:AX22" name="Range1"/>
    <protectedRange sqref="V2:Y5" name="Range1_2"/>
    <protectedRange sqref="AD2:AD22" name="Range1_3"/>
    <protectedRange sqref="AF2:AG5" name="Range1_4"/>
    <protectedRange sqref="AY2:AY5" name="Range1_6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G2:G22</xm:sqref>
        </x14:dataValidation>
        <x14:dataValidation type="list" allowBlank="1" showInputMessage="1" showErrorMessage="1">
          <x14:formula1>
            <xm:f>[1]ValueSelect!#REF!</xm:f>
          </x14:formula1>
          <xm:sqref>F2:F22</xm:sqref>
        </x14:dataValidation>
        <x14:dataValidation type="list" allowBlank="1" showInputMessage="1" showErrorMessage="1">
          <x14:formula1>
            <xm:f>[1]Data!#REF!</xm:f>
          </x14:formula1>
          <xm:sqref>U2:U22</xm:sqref>
        </x14:dataValidation>
        <x14:dataValidation type="list" allowBlank="1" showInputMessage="1" showErrorMessage="1">
          <x14:formula1>
            <xm:f>[1]Data!#REF!</xm:f>
          </x14:formula1>
          <xm:sqref>R2:R22</xm:sqref>
        </x14:dataValidation>
        <x14:dataValidation type="list" allowBlank="1" showInputMessage="1" showErrorMessage="1">
          <x14:formula1>
            <xm:f>[1]ValueSelect!#REF!</xm:f>
          </x14:formula1>
          <xm:sqref>E2:E22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2025-07-21T03:38:14Z</dcterms:created>
  <dcterms:modified xsi:type="dcterms:W3CDTF">2025-07-21T03:39:24Z</dcterms:modified>
</cp:coreProperties>
</file>