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UNIT">[1]Sheet1!$EF$2:$EF$3</definedName>
    <definedName name="vlook">#REF!</definedName>
    <definedName name="wood">[1]Sheet1!$EG$2:$EG$3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8" i="1" l="1"/>
  <c r="AT8" i="1"/>
  <c r="AQ8" i="1"/>
  <c r="AO8" i="1"/>
  <c r="AM8" i="1"/>
  <c r="AK8" i="1"/>
  <c r="AH8" i="1"/>
  <c r="AA8" i="1"/>
  <c r="AC8" i="1" s="1"/>
  <c r="AE8" i="1" s="1"/>
  <c r="AI8" i="1" s="1"/>
  <c r="BA7" i="1"/>
  <c r="AT7" i="1"/>
  <c r="AQ7" i="1"/>
  <c r="AO7" i="1"/>
  <c r="AM7" i="1"/>
  <c r="AK7" i="1"/>
  <c r="AH7" i="1"/>
  <c r="AA7" i="1"/>
  <c r="AC7" i="1" s="1"/>
  <c r="AE7" i="1" s="1"/>
  <c r="AI7" i="1" s="1"/>
  <c r="BA6" i="1"/>
  <c r="AT6" i="1"/>
  <c r="AQ6" i="1"/>
  <c r="AO6" i="1"/>
  <c r="AM6" i="1"/>
  <c r="AK6" i="1"/>
  <c r="AH6" i="1"/>
  <c r="AC6" i="1"/>
  <c r="AE6" i="1" s="1"/>
  <c r="AI6" i="1" s="1"/>
  <c r="AA6" i="1"/>
  <c r="BA5" i="1"/>
  <c r="AT5" i="1"/>
  <c r="AQ5" i="1"/>
  <c r="AO5" i="1"/>
  <c r="AM5" i="1"/>
  <c r="AK5" i="1"/>
  <c r="AH5" i="1"/>
  <c r="AA5" i="1"/>
  <c r="AC5" i="1" s="1"/>
  <c r="AE5" i="1" s="1"/>
  <c r="BA4" i="1"/>
  <c r="AT4" i="1"/>
  <c r="AQ4" i="1"/>
  <c r="AO4" i="1"/>
  <c r="AM4" i="1"/>
  <c r="AK4" i="1"/>
  <c r="AH4" i="1"/>
  <c r="AC4" i="1"/>
  <c r="AE4" i="1" s="1"/>
  <c r="AA4" i="1"/>
  <c r="BA3" i="1"/>
  <c r="AT3" i="1"/>
  <c r="AQ3" i="1"/>
  <c r="AO3" i="1"/>
  <c r="AM3" i="1"/>
  <c r="AK3" i="1"/>
  <c r="AH3" i="1"/>
  <c r="AA3" i="1"/>
  <c r="AC3" i="1" s="1"/>
  <c r="AE3" i="1" s="1"/>
  <c r="BA2" i="1"/>
  <c r="AT2" i="1"/>
  <c r="AQ2" i="1"/>
  <c r="AO2" i="1"/>
  <c r="AM2" i="1"/>
  <c r="AK2" i="1"/>
  <c r="AU2" i="1" s="1"/>
  <c r="AH2" i="1"/>
  <c r="AC2" i="1"/>
  <c r="AE2" i="1" s="1"/>
  <c r="AA2" i="1"/>
  <c r="AI2" i="1" l="1"/>
  <c r="AV2" i="1" s="1"/>
  <c r="AW2" i="1" s="1"/>
  <c r="AI3" i="1"/>
  <c r="AU3" i="1"/>
  <c r="AV3" i="1" s="1"/>
  <c r="AU4" i="1"/>
  <c r="AU5" i="1"/>
  <c r="AU6" i="1"/>
  <c r="AV6" i="1" s="1"/>
  <c r="AU8" i="1"/>
  <c r="AV8" i="1" s="1"/>
  <c r="AI4" i="1"/>
  <c r="AV4" i="1" s="1"/>
  <c r="AZ4" i="1" s="1"/>
  <c r="AI5" i="1"/>
  <c r="AV5" i="1" s="1"/>
  <c r="AU7" i="1"/>
  <c r="AV7" i="1" s="1"/>
  <c r="AW3" i="1" l="1"/>
  <c r="AZ3" i="1"/>
  <c r="AW4" i="1"/>
  <c r="AZ2" i="1"/>
  <c r="AZ5" i="1"/>
  <c r="AW5" i="1"/>
  <c r="AZ7" i="1"/>
  <c r="AW7" i="1"/>
  <c r="AW6" i="1"/>
  <c r="AZ6" i="1"/>
  <c r="AZ8" i="1"/>
  <c r="AW8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A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M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O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Q1" authorId="0" shapeId="0">
      <text>
        <r>
          <rPr>
            <sz val="11"/>
            <rFont val="Calibri"/>
            <family val="2"/>
          </rPr>
          <t>[FOB Cost]*[AVN %]</t>
        </r>
      </text>
    </comment>
    <comment ref="AT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U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V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AZ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A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<sst xmlns="http://schemas.openxmlformats.org/spreadsheetml/2006/main" count="144" uniqueCount="91">
  <si>
    <t>Brand</t>
  </si>
  <si>
    <t>Beautyrest Black</t>
  </si>
  <si>
    <t>Licensor</t>
  </si>
  <si>
    <t>Beautyrest Black 6%</t>
  </si>
  <si>
    <t>SHEET/SHEET SET</t>
  </si>
  <si>
    <t>Line No.</t>
  </si>
  <si>
    <t>Photo</t>
  </si>
  <si>
    <t>VIN/Art No.</t>
  </si>
  <si>
    <t>Container #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</si>
  <si>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</si>
  <si>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</si>
  <si>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</si>
  <si>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</si>
  <si>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</si>
  <si>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</si>
  <si>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</si>
  <si>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Trim</t>
    <phoneticPr fontId="4" type="noConversion"/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</si>
  <si>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</si>
  <si>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</si>
  <si>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</si>
  <si>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</si>
  <si>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</si>
  <si>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</si>
  <si>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</si>
  <si>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</si>
  <si>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</si>
  <si>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</si>
  <si>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</si>
  <si>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</si>
  <si>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</si>
  <si>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</si>
  <si>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</si>
  <si>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</si>
  <si>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</si>
  <si>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</si>
  <si>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</si>
  <si>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</si>
  <si>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</si>
  <si>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</si>
  <si>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</si>
  <si>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</si>
  <si>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</si>
  <si>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</si>
  <si>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</si>
  <si>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</si>
  <si>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</si>
  <si>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</si>
  <si>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</si>
  <si>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</si>
  <si>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</si>
  <si>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</si>
  <si>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Domestic MU%</t>
  </si>
  <si>
    <t>JLA Domestic Dead Net Price</t>
  </si>
  <si>
    <t>Total Quantity</t>
  </si>
  <si>
    <t>Total Cost</t>
  </si>
  <si>
    <t>Total Sales</t>
  </si>
  <si>
    <t>Beautyrest Black Brand 4 piece set 1000TC Egyptian Cotton Rich Sheet Set VZB packaging</t>
    <phoneticPr fontId="4" type="noConversion"/>
  </si>
  <si>
    <t>56% Egyptian cotton 44% polyester 60x15D/184x66x12</t>
    <phoneticPr fontId="4" type="noConversion"/>
  </si>
  <si>
    <t>Twin: 66"x96"/20"x30"(1)/39"x75"+15"</t>
  </si>
  <si>
    <t>Set</t>
  </si>
  <si>
    <t>Normal</t>
  </si>
  <si>
    <t>6302.31.9020</t>
  </si>
  <si>
    <t>Full - 81"x96"/20"x30"(2)/54"x75"+15"</t>
  </si>
  <si>
    <t>Queen: 90"x102"/20"x30"(2)/60"x80"+15"</t>
  </si>
  <si>
    <t>56% Egyptian cotton 44% polyester 60x15D/184x66x12</t>
    <phoneticPr fontId="4" type="noConversion"/>
  </si>
  <si>
    <t>King: 108"x102"/20"x40"(2)/78x80"+15"</t>
  </si>
  <si>
    <t>Cal King: 108"x102"/20"x40"(2)/72"x84"+15"</t>
  </si>
  <si>
    <t>PILLOWCASE</t>
  </si>
  <si>
    <t>SPC: 20x30" (2)</t>
  </si>
  <si>
    <t>6302.31.9010</t>
  </si>
  <si>
    <t>KPC: 20x40" (2)</t>
  </si>
  <si>
    <t>1000TC Egyptian Cotton SS</t>
  </si>
  <si>
    <t>Beautyrest Black Brand  1000TC Egyptian Cotton Rich Pillowcase</t>
  </si>
  <si>
    <t>1000TC Egyptian Cotton PC</t>
  </si>
  <si>
    <t>Soft Pink</t>
    <phoneticPr fontId="4" type="noConversion"/>
  </si>
  <si>
    <t>BRB20-0216</t>
    <phoneticPr fontId="4" type="noConversion"/>
  </si>
  <si>
    <t>Beautyrest Black Brand 4 piece set 1000TC Egyptian Cotton Rich Sheet Set VZB packaging</t>
    <phoneticPr fontId="4" type="noConversion"/>
  </si>
  <si>
    <t>BRB20-0217</t>
  </si>
  <si>
    <t>BRB20-0218</t>
  </si>
  <si>
    <t>BRB20-0219</t>
  </si>
  <si>
    <t>BRB20-0220</t>
  </si>
  <si>
    <t>Soft Pink</t>
    <phoneticPr fontId="4" type="noConversion"/>
  </si>
  <si>
    <t>BRB21-0221</t>
    <phoneticPr fontId="4" type="noConversion"/>
  </si>
  <si>
    <t>BRB21-0222</t>
  </si>
  <si>
    <t>022164645781</t>
  </si>
  <si>
    <t>022164645798</t>
  </si>
  <si>
    <t>022164645804</t>
  </si>
  <si>
    <t>022164645811</t>
  </si>
  <si>
    <t>022164645828</t>
  </si>
  <si>
    <t>022164645835</t>
  </si>
  <si>
    <t>022164645842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</si>
</sst>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"/>
    <numFmt numFmtId="177" formatCode="0.000"/>
    <numFmt numFmtId="178" formatCode="&quot;$&quot;#,##0.00"/>
    <numFmt numFmtId="179" formatCode="&quot;$&quot;#,##0.0000"/>
    <numFmt numFmtId="180" formatCode="[$¥-804]#,##0.00"/>
    <numFmt numFmtId="181" formatCode="0.00000"/>
    <numFmt numFmtId="182" formatCode="0.0%"/>
  </numFmts>
  <fonts count="10" x14ac:knownFonts="1">
    <font>
      <sz val="11"/>
      <name val="Calibri"/>
      <family val="2"/>
    </font>
    <font>
      <sz val="10"/>
      <name val="Arial"/>
      <family val="2"/>
    </font>
    <font>
      <sz val="9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3"/>
      <charset val="134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178" fontId="6" fillId="0" borderId="1" xfId="3" applyNumberFormat="1" applyFont="1" applyBorder="1" applyAlignment="1">
      <alignment wrapText="1"/>
    </xf>
    <xf numFmtId="0" fontId="3" fillId="0" borderId="0" xfId="4" applyAlignment="1">
      <alignment wrapText="1"/>
    </xf>
    <xf numFmtId="0" fontId="3" fillId="0" borderId="0" xfId="4" applyAlignment="1">
      <alignment horizontal="center" wrapText="1"/>
    </xf>
    <xf numFmtId="178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179" fontId="3" fillId="0" borderId="0" xfId="4" applyNumberFormat="1" applyAlignment="1">
      <alignment wrapText="1"/>
    </xf>
    <xf numFmtId="1" fontId="3" fillId="0" borderId="1" xfId="4" applyNumberFormat="1" applyBorder="1" applyAlignment="1">
      <alignment wrapText="1"/>
    </xf>
    <xf numFmtId="178" fontId="3" fillId="0" borderId="1" xfId="4" applyNumberFormat="1" applyBorder="1" applyAlignment="1">
      <alignment wrapText="1"/>
    </xf>
    <xf numFmtId="0" fontId="7" fillId="0" borderId="1" xfId="4" applyFont="1" applyBorder="1" applyAlignment="1">
      <alignment horizontal="center" wrapText="1"/>
    </xf>
    <xf numFmtId="0" fontId="7" fillId="5" borderId="1" xfId="4" applyFont="1" applyFill="1" applyBorder="1" applyAlignment="1">
      <alignment horizontal="center" wrapText="1"/>
    </xf>
    <xf numFmtId="0" fontId="8" fillId="5" borderId="1" xfId="4" applyFont="1" applyFill="1" applyBorder="1" applyAlignment="1">
      <alignment horizontal="center" wrapText="1"/>
    </xf>
    <xf numFmtId="0" fontId="8" fillId="6" borderId="1" xfId="4" applyFont="1" applyFill="1" applyBorder="1" applyAlignment="1">
      <alignment horizontal="center" wrapText="1"/>
    </xf>
    <xf numFmtId="0" fontId="7" fillId="6" borderId="1" xfId="4" applyFont="1" applyFill="1" applyBorder="1" applyAlignment="1">
      <alignment horizontal="center" wrapText="1"/>
    </xf>
    <xf numFmtId="178" fontId="7" fillId="3" borderId="0" xfId="4" applyNumberFormat="1" applyFont="1" applyFill="1" applyAlignment="1">
      <alignment wrapText="1"/>
    </xf>
    <xf numFmtId="178" fontId="7" fillId="7" borderId="2" xfId="4" applyNumberFormat="1" applyFont="1" applyFill="1" applyBorder="1" applyAlignment="1">
      <alignment horizontal="center" wrapText="1"/>
    </xf>
    <xf numFmtId="0" fontId="8" fillId="0" borderId="1" xfId="4" applyFont="1" applyBorder="1" applyAlignment="1">
      <alignment horizontal="center" wrapText="1"/>
    </xf>
    <xf numFmtId="176" fontId="7" fillId="0" borderId="1" xfId="4" applyNumberFormat="1" applyFont="1" applyBorder="1" applyAlignment="1">
      <alignment horizontal="center" wrapText="1"/>
    </xf>
    <xf numFmtId="2" fontId="7" fillId="0" borderId="1" xfId="4" applyNumberFormat="1" applyFont="1" applyBorder="1" applyAlignment="1">
      <alignment horizontal="center" wrapText="1"/>
    </xf>
    <xf numFmtId="1" fontId="7" fillId="0" borderId="1" xfId="4" applyNumberFormat="1" applyFont="1" applyBorder="1" applyAlignment="1">
      <alignment horizontal="center" wrapText="1"/>
    </xf>
    <xf numFmtId="177" fontId="6" fillId="0" borderId="1" xfId="3" applyNumberFormat="1" applyFont="1" applyBorder="1" applyAlignment="1">
      <alignment wrapText="1"/>
    </xf>
    <xf numFmtId="2" fontId="5" fillId="0" borderId="1" xfId="3" applyNumberFormat="1" applyFont="1" applyBorder="1" applyAlignment="1">
      <alignment wrapText="1"/>
    </xf>
    <xf numFmtId="1" fontId="6" fillId="0" borderId="1" xfId="3" applyNumberFormat="1" applyFont="1" applyBorder="1" applyAlignment="1">
      <alignment wrapText="1"/>
    </xf>
    <xf numFmtId="10" fontId="7" fillId="0" borderId="1" xfId="4" applyNumberFormat="1" applyFont="1" applyBorder="1" applyAlignment="1">
      <alignment horizontal="center" wrapText="1"/>
    </xf>
    <xf numFmtId="178" fontId="6" fillId="6" borderId="1" xfId="3" applyNumberFormat="1" applyFont="1" applyFill="1" applyBorder="1" applyAlignment="1">
      <alignment wrapText="1"/>
    </xf>
    <xf numFmtId="178" fontId="5" fillId="0" borderId="1" xfId="3" applyNumberFormat="1" applyFont="1" applyBorder="1" applyAlignment="1">
      <alignment wrapText="1"/>
    </xf>
    <xf numFmtId="178" fontId="6" fillId="4" borderId="1" xfId="3" applyNumberFormat="1" applyFont="1" applyFill="1" applyBorder="1" applyAlignment="1">
      <alignment wrapText="1"/>
    </xf>
    <xf numFmtId="10" fontId="6" fillId="4" borderId="1" xfId="3" applyNumberFormat="1" applyFont="1" applyFill="1" applyBorder="1" applyAlignment="1">
      <alignment wrapText="1"/>
    </xf>
    <xf numFmtId="178" fontId="5" fillId="8" borderId="1" xfId="3" applyNumberFormat="1" applyFont="1" applyFill="1" applyBorder="1" applyAlignment="1">
      <alignment wrapText="1"/>
    </xf>
    <xf numFmtId="179" fontId="6" fillId="0" borderId="1" xfId="3" applyNumberFormat="1" applyFont="1" applyBorder="1" applyAlignment="1">
      <alignment wrapText="1"/>
    </xf>
    <xf numFmtId="0" fontId="3" fillId="0" borderId="1" xfId="4" applyBorder="1" applyAlignment="1">
      <alignment horizontal="center"/>
    </xf>
    <xf numFmtId="0" fontId="3" fillId="0" borderId="1" xfId="4" applyBorder="1"/>
    <xf numFmtId="0" fontId="3" fillId="0" borderId="1" xfId="4" applyBorder="1" applyAlignment="1">
      <alignment horizontal="center" wrapText="1"/>
    </xf>
    <xf numFmtId="180" fontId="1" fillId="0" borderId="1" xfId="0" applyNumberFormat="1" applyFont="1" applyFill="1" applyBorder="1"/>
    <xf numFmtId="2" fontId="3" fillId="0" borderId="1" xfId="4" applyNumberFormat="1" applyBorder="1"/>
    <xf numFmtId="181" fontId="3" fillId="2" borderId="1" xfId="4" applyNumberFormat="1" applyFill="1" applyBorder="1"/>
    <xf numFmtId="1" fontId="3" fillId="2" borderId="1" xfId="4" applyNumberFormat="1" applyFill="1" applyBorder="1"/>
    <xf numFmtId="3" fontId="3" fillId="0" borderId="1" xfId="4" applyNumberFormat="1" applyBorder="1"/>
    <xf numFmtId="178" fontId="3" fillId="2" borderId="1" xfId="4" applyNumberFormat="1" applyFill="1" applyBorder="1"/>
    <xf numFmtId="182" fontId="3" fillId="0" borderId="1" xfId="4" applyNumberFormat="1" applyBorder="1"/>
    <xf numFmtId="10" fontId="3" fillId="0" borderId="1" xfId="4" applyNumberFormat="1" applyBorder="1"/>
    <xf numFmtId="10" fontId="0" fillId="2" borderId="1" xfId="5" applyNumberFormat="1" applyFont="1" applyFill="1" applyBorder="1" applyAlignment="1"/>
    <xf numFmtId="0" fontId="3" fillId="0" borderId="1" xfId="4" applyBorder="1" applyAlignment="1">
      <alignment wrapText="1"/>
    </xf>
    <xf numFmtId="176" fontId="3" fillId="0" borderId="1" xfId="4" applyNumberFormat="1" applyBorder="1" applyAlignment="1">
      <alignment wrapText="1"/>
    </xf>
    <xf numFmtId="2" fontId="3" fillId="0" borderId="1" xfId="4" applyNumberFormat="1" applyBorder="1" applyAlignment="1">
      <alignment wrapText="1"/>
    </xf>
    <xf numFmtId="176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0" fontId="9" fillId="5" borderId="1" xfId="6" applyFont="1" applyFill="1" applyBorder="1" applyAlignment="1">
      <alignment horizontal="center" wrapText="1"/>
    </xf>
  </cellXfs>
  <cellStyles count="7">
    <cellStyle name="Normal 2" xfId="4"/>
    <cellStyle name="Normal 2 18 2" xfId="3"/>
    <cellStyle name="Normal_March 2011 Macys market quote" xfId="6"/>
    <cellStyle name="Percent 2" xfId="5"/>
    <cellStyle name="Style 1" xfId="2"/>
    <cellStyle name="常规" xfId="0" builtinId="0"/>
    <cellStyle name="样式 1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BRB%201000TC%20Egyptian%20CVC%20sheets%20quote%207-18-2025%20commitment%20C6%20WHS%20Tariff%20IND%2010%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C6"/>
      <sheetName val="Internal Commitment"/>
      <sheetName val="Alok-1000tc Egyptian CVC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8"/>
  <sheetViews>
    <sheetView tabSelected="1" topLeftCell="L1" zoomScale="99" zoomScaleNormal="99" workbookViewId="0">
      <selection activeCell="O15" sqref="O15"/>
    </sheetView>
  </sheetViews>
  <sheetFormatPr defaultColWidth="9.140625" defaultRowHeight="15" x14ac:dyDescent="0.25"/>
  <cols>
    <col min="1" max="1" width="10.140625" style="3" customWidth="1"/>
    <col min="2" max="2" width="16.85546875" style="2" customWidth="1"/>
    <col min="3" max="3" width="28.140625" style="2" customWidth="1"/>
    <col min="4" max="4" width="18.42578125" style="2" customWidth="1"/>
    <col min="5" max="5" width="18" style="2" customWidth="1"/>
    <col min="6" max="6" width="30.5703125" style="2" customWidth="1"/>
    <col min="7" max="7" width="15.5703125" style="2" customWidth="1"/>
    <col min="8" max="8" width="9.140625" style="2" customWidth="1"/>
    <col min="9" max="9" width="90" style="2" customWidth="1"/>
    <col min="10" max="10" width="27.85546875" style="2" customWidth="1"/>
    <col min="11" max="11" width="51.140625" style="2" customWidth="1"/>
    <col min="12" max="12" width="47.85546875" style="2" customWidth="1"/>
    <col min="13" max="13" width="18" style="2" customWidth="1"/>
    <col min="14" max="14" width="6.85546875" style="2" customWidth="1"/>
    <col min="15" max="15" width="13.5703125" style="2" customWidth="1"/>
    <col min="16" max="16" width="18" style="2" customWidth="1"/>
    <col min="17" max="17" width="8.85546875" style="2" customWidth="1"/>
    <col min="18" max="18" width="8.85546875" style="4" customWidth="1"/>
    <col min="19" max="19" width="8.5703125" style="4" customWidth="1"/>
    <col min="20" max="20" width="9.42578125" style="2" customWidth="1"/>
    <col min="21" max="21" width="8.140625" style="45" customWidth="1"/>
    <col min="22" max="22" width="8.7109375" style="45" customWidth="1"/>
    <col min="23" max="23" width="7.140625" style="45" customWidth="1"/>
    <col min="24" max="24" width="9" style="45" customWidth="1"/>
    <col min="25" max="25" width="6.28515625" style="46" customWidth="1"/>
    <col min="26" max="26" width="11.42578125" style="47" customWidth="1"/>
    <col min="27" max="27" width="10" style="48" customWidth="1"/>
    <col min="28" max="28" width="9.85546875" style="46" customWidth="1"/>
    <col min="29" max="29" width="7.85546875" style="2" customWidth="1"/>
    <col min="30" max="30" width="9" style="4" customWidth="1"/>
    <col min="31" max="31" width="6.42578125" style="2" customWidth="1"/>
    <col min="32" max="32" width="13.7109375" style="5" customWidth="1"/>
    <col min="33" max="33" width="10.7109375" style="4" customWidth="1"/>
    <col min="34" max="34" width="11.28515625" style="4" customWidth="1"/>
    <col min="35" max="35" width="11.5703125" style="4" customWidth="1"/>
    <col min="36" max="36" width="8.28515625" style="4" customWidth="1"/>
    <col min="37" max="37" width="11.5703125" style="5" customWidth="1"/>
    <col min="38" max="38" width="10.85546875" style="4" customWidth="1"/>
    <col min="39" max="39" width="8.140625" style="5" customWidth="1"/>
    <col min="40" max="40" width="9.140625" style="4" customWidth="1"/>
    <col min="41" max="41" width="8.140625" style="5" customWidth="1"/>
    <col min="42" max="42" width="9.28515625" style="4" customWidth="1"/>
    <col min="43" max="43" width="6.85546875" style="4" customWidth="1"/>
    <col min="44" max="44" width="8.140625" style="5" customWidth="1"/>
    <col min="45" max="45" width="9.28515625" style="4" customWidth="1"/>
    <col min="46" max="46" width="9.140625" style="4" customWidth="1"/>
    <col min="47" max="47" width="11.140625" style="4" customWidth="1"/>
    <col min="48" max="48" width="9.28515625" style="4" customWidth="1"/>
    <col min="49" max="49" width="11.42578125" style="4" customWidth="1"/>
    <col min="50" max="50" width="11.85546875" style="2" customWidth="1"/>
    <col min="51" max="51" width="14.85546875" style="6" customWidth="1"/>
    <col min="52" max="52" width="15" style="4" customWidth="1"/>
    <col min="53" max="53" width="11.7109375" style="2" customWidth="1"/>
    <col min="54" max="16384" width="9.140625" style="2"/>
  </cols>
  <sheetData>
    <row r="1" spans="1:53" ht="57.95" customHeight="1" x14ac:dyDescent="0.25">
      <c r="A1" s="9" t="s">
        <v>5</v>
      </c>
      <c r="B1" s="9" t="s">
        <v>6</v>
      </c>
      <c r="C1" s="10" t="s">
        <v>7</v>
      </c>
      <c r="D1" s="10" t="s">
        <v>8</v>
      </c>
      <c r="E1" s="11" t="s">
        <v>0</v>
      </c>
      <c r="F1" s="11" t="s">
        <v>2</v>
      </c>
      <c r="G1" s="12" t="s">
        <v>9</v>
      </c>
      <c r="H1" s="10" t="s">
        <v>10</v>
      </c>
      <c r="I1" s="13" t="s">
        <v>11</v>
      </c>
      <c r="J1" s="13" t="s">
        <v>12</v>
      </c>
      <c r="K1" s="13" t="s">
        <v>13</v>
      </c>
      <c r="L1" s="13" t="s">
        <v>14</v>
      </c>
      <c r="M1" s="13" t="s">
        <v>15</v>
      </c>
      <c r="N1" s="10" t="s">
        <v>16</v>
      </c>
      <c r="O1" s="10" t="s">
        <v>17</v>
      </c>
      <c r="P1" s="10" t="s">
        <v>18</v>
      </c>
      <c r="Q1" s="10" t="s">
        <v>19</v>
      </c>
      <c r="R1" s="13" t="s">
        <v>20</v>
      </c>
      <c r="S1" s="14" t="s">
        <v>21</v>
      </c>
      <c r="T1" s="15" t="s">
        <v>22</v>
      </c>
      <c r="U1" s="16" t="s">
        <v>23</v>
      </c>
      <c r="V1" s="17" t="s">
        <v>24</v>
      </c>
      <c r="W1" s="17" t="s">
        <v>25</v>
      </c>
      <c r="X1" s="17" t="s">
        <v>26</v>
      </c>
      <c r="Y1" s="18" t="s">
        <v>27</v>
      </c>
      <c r="Z1" s="19" t="s">
        <v>28</v>
      </c>
      <c r="AA1" s="20" t="s">
        <v>29</v>
      </c>
      <c r="AB1" s="21" t="s">
        <v>30</v>
      </c>
      <c r="AC1" s="22" t="s">
        <v>31</v>
      </c>
      <c r="AD1" s="9" t="s">
        <v>32</v>
      </c>
      <c r="AE1" s="1" t="s">
        <v>33</v>
      </c>
      <c r="AF1" s="9" t="s">
        <v>34</v>
      </c>
      <c r="AG1" s="23" t="s">
        <v>35</v>
      </c>
      <c r="AH1" s="24" t="s">
        <v>36</v>
      </c>
      <c r="AI1" s="1" t="s">
        <v>37</v>
      </c>
      <c r="AJ1" s="23" t="s">
        <v>38</v>
      </c>
      <c r="AK1" s="1" t="s">
        <v>39</v>
      </c>
      <c r="AL1" s="23" t="s">
        <v>40</v>
      </c>
      <c r="AM1" s="1" t="s">
        <v>41</v>
      </c>
      <c r="AN1" s="23" t="s">
        <v>42</v>
      </c>
      <c r="AO1" s="1" t="s">
        <v>43</v>
      </c>
      <c r="AP1" s="23" t="s">
        <v>44</v>
      </c>
      <c r="AQ1" s="1" t="s">
        <v>45</v>
      </c>
      <c r="AR1" s="25" t="s">
        <v>46</v>
      </c>
      <c r="AS1" s="23" t="s">
        <v>47</v>
      </c>
      <c r="AT1" s="1" t="s">
        <v>48</v>
      </c>
      <c r="AU1" s="1" t="s">
        <v>49</v>
      </c>
      <c r="AV1" s="26" t="s">
        <v>50</v>
      </c>
      <c r="AW1" s="27" t="s">
        <v>51</v>
      </c>
      <c r="AX1" s="28" t="s">
        <v>52</v>
      </c>
      <c r="AY1" s="9" t="s">
        <v>53</v>
      </c>
      <c r="AZ1" s="29" t="s">
        <v>54</v>
      </c>
      <c r="BA1" s="1" t="s">
        <v>55</v>
      </c>
    </row>
    <row r="2" spans="1:53" ht="26.25" x14ac:dyDescent="0.25">
      <c r="A2" s="30">
        <v>15</v>
      </c>
      <c r="B2" s="42"/>
      <c r="C2" s="42"/>
      <c r="D2" s="42"/>
      <c r="E2" s="31" t="s">
        <v>1</v>
      </c>
      <c r="F2" s="31" t="s">
        <v>3</v>
      </c>
      <c r="G2" s="31" t="s">
        <v>4</v>
      </c>
      <c r="H2" s="42"/>
      <c r="I2" s="31" t="s">
        <v>56</v>
      </c>
      <c r="J2" s="31" t="s">
        <v>71</v>
      </c>
      <c r="K2" s="32" t="s">
        <v>57</v>
      </c>
      <c r="L2" s="42" t="s">
        <v>58</v>
      </c>
      <c r="M2" s="42" t="s">
        <v>74</v>
      </c>
      <c r="N2" s="42"/>
      <c r="O2" s="33" t="s">
        <v>75</v>
      </c>
      <c r="P2" s="49" t="s">
        <v>84</v>
      </c>
      <c r="Q2" s="42"/>
      <c r="R2" s="31" t="s">
        <v>59</v>
      </c>
      <c r="S2" s="8"/>
      <c r="T2" s="8">
        <v>9.92</v>
      </c>
      <c r="U2" s="31" t="s">
        <v>60</v>
      </c>
      <c r="V2" s="43">
        <v>40</v>
      </c>
      <c r="W2" s="43">
        <v>30</v>
      </c>
      <c r="X2" s="43">
        <v>13</v>
      </c>
      <c r="Y2" s="44"/>
      <c r="Z2" s="7">
        <v>2</v>
      </c>
      <c r="AA2" s="35">
        <f t="shared" ref="AA2:AA8" si="0">IF(V2="","",V2*W2*X2/1000000)</f>
        <v>1.5599999999999999E-2</v>
      </c>
      <c r="AB2" s="34">
        <v>56</v>
      </c>
      <c r="AC2" s="36">
        <f t="shared" ref="AC2:AC8" si="1">IF(Z2="","",AB2/AA2*Z2)</f>
        <v>7179.4871794871797</v>
      </c>
      <c r="AD2" s="37">
        <v>3500</v>
      </c>
      <c r="AE2" s="38">
        <f t="shared" ref="AE2:AE8" si="2">IF(ISERROR(AD2/AC2),"",AD2/AC2)</f>
        <v>0.48749999999999999</v>
      </c>
      <c r="AF2" s="42" t="s">
        <v>61</v>
      </c>
      <c r="AG2" s="39">
        <v>0.16700000000000001</v>
      </c>
      <c r="AH2" s="38">
        <f t="shared" ref="AH2:AH8" si="3">IF(ISERROR(T2*AG2),"",T2*AG2)</f>
        <v>1.6566400000000001</v>
      </c>
      <c r="AI2" s="38">
        <f t="shared" ref="AI2:AI8" si="4">IF(ISERROR(T2+AE2+AH2),"",T2+AE2+AH2)</f>
        <v>12.06414</v>
      </c>
      <c r="AJ2" s="40">
        <v>0</v>
      </c>
      <c r="AK2" s="38">
        <f t="shared" ref="AK2:AK8" si="5">IF(ISERROR(AX2*AJ2),"",AX2*AJ2)</f>
        <v>0</v>
      </c>
      <c r="AL2" s="40">
        <v>0.08</v>
      </c>
      <c r="AM2" s="38">
        <f t="shared" ref="AM2:AM8" si="6">IF(ISERROR(AX2*AL2),"",AX2*AL2)</f>
        <v>1.2487999999999999</v>
      </c>
      <c r="AN2" s="40">
        <v>0.06</v>
      </c>
      <c r="AO2" s="38">
        <f t="shared" ref="AO2:AO8" si="7">IF(ISERROR(AX2*AN2),"",AX2*AN2)</f>
        <v>0.93659999999999988</v>
      </c>
      <c r="AP2" s="40">
        <v>0.03</v>
      </c>
      <c r="AQ2" s="38">
        <f t="shared" ref="AQ2:AQ8" si="8">IF(ISERROR(T2*AP2),"",T2*AP2)</f>
        <v>0.29759999999999998</v>
      </c>
      <c r="AR2" s="8">
        <v>0</v>
      </c>
      <c r="AS2" s="40">
        <v>0</v>
      </c>
      <c r="AT2" s="38">
        <f t="shared" ref="AT2:AT8" si="9">IF(ISERROR(AX2*AS2),"",AX2*AS2)</f>
        <v>0</v>
      </c>
      <c r="AU2" s="38">
        <f t="shared" ref="AU2:AU8" si="10">IF(ISERROR(AK2+AM2+AO2+AQ2+AT2),"",AK2+AM2+AO2+AQ2+AT2)</f>
        <v>2.4829999999999997</v>
      </c>
      <c r="AV2" s="38">
        <f t="shared" ref="AV2:AV8" si="11">IF(ISERROR(AI2+AU2),"",AI2+AU2)</f>
        <v>14.547139999999999</v>
      </c>
      <c r="AW2" s="41">
        <f t="shared" ref="AW2:AW8" si="12">IF(ISERROR((AX2-AV2)/AX2),"",(AX2-AV2)/AX2)</f>
        <v>6.8088404868673971E-2</v>
      </c>
      <c r="AX2" s="8">
        <v>15.61</v>
      </c>
      <c r="AY2" s="42">
        <v>200</v>
      </c>
      <c r="AZ2" s="38">
        <f t="shared" ref="AZ2:AZ8" si="13">IF(ISERROR(AV2*AY2),"",AV2*AY2)</f>
        <v>2909.4279999999999</v>
      </c>
      <c r="BA2" s="38">
        <f t="shared" ref="BA2:BA8" si="14">IF(ISERROR(AX2*AY2),"",AX2*AY2)</f>
        <v>3122</v>
      </c>
    </row>
    <row r="3" spans="1:53" ht="26.25" x14ac:dyDescent="0.25">
      <c r="A3" s="30">
        <v>16</v>
      </c>
      <c r="B3" s="42"/>
      <c r="C3" s="42"/>
      <c r="D3" s="42"/>
      <c r="E3" s="31" t="s">
        <v>1</v>
      </c>
      <c r="F3" s="31" t="s">
        <v>3</v>
      </c>
      <c r="G3" s="31" t="s">
        <v>4</v>
      </c>
      <c r="H3" s="42"/>
      <c r="I3" s="31" t="s">
        <v>76</v>
      </c>
      <c r="J3" s="31" t="s">
        <v>71</v>
      </c>
      <c r="K3" s="32" t="s">
        <v>64</v>
      </c>
      <c r="L3" s="42" t="s">
        <v>62</v>
      </c>
      <c r="M3" s="42" t="s">
        <v>74</v>
      </c>
      <c r="N3" s="42"/>
      <c r="O3" s="33" t="s">
        <v>77</v>
      </c>
      <c r="P3" s="49" t="s">
        <v>85</v>
      </c>
      <c r="Q3" s="42"/>
      <c r="R3" s="31" t="s">
        <v>59</v>
      </c>
      <c r="S3" s="8"/>
      <c r="T3" s="8">
        <v>12.78</v>
      </c>
      <c r="U3" s="31" t="s">
        <v>60</v>
      </c>
      <c r="V3" s="43">
        <v>40</v>
      </c>
      <c r="W3" s="43">
        <v>30</v>
      </c>
      <c r="X3" s="43">
        <v>15</v>
      </c>
      <c r="Y3" s="44"/>
      <c r="Z3" s="7">
        <v>2</v>
      </c>
      <c r="AA3" s="35">
        <f t="shared" si="0"/>
        <v>1.7999999999999999E-2</v>
      </c>
      <c r="AB3" s="34">
        <v>56</v>
      </c>
      <c r="AC3" s="36">
        <f t="shared" si="1"/>
        <v>6222.2222222222226</v>
      </c>
      <c r="AD3" s="37">
        <v>3500</v>
      </c>
      <c r="AE3" s="38">
        <f t="shared" si="2"/>
        <v>0.5625</v>
      </c>
      <c r="AF3" s="42" t="s">
        <v>61</v>
      </c>
      <c r="AG3" s="39">
        <v>0.16700000000000001</v>
      </c>
      <c r="AH3" s="38">
        <f t="shared" si="3"/>
        <v>2.1342599999999998</v>
      </c>
      <c r="AI3" s="38">
        <f t="shared" si="4"/>
        <v>15.476759999999999</v>
      </c>
      <c r="AJ3" s="40">
        <v>0</v>
      </c>
      <c r="AK3" s="38">
        <f t="shared" si="5"/>
        <v>0</v>
      </c>
      <c r="AL3" s="40">
        <v>0.08</v>
      </c>
      <c r="AM3" s="38">
        <f t="shared" si="6"/>
        <v>1.5775999999999999</v>
      </c>
      <c r="AN3" s="40">
        <v>0.06</v>
      </c>
      <c r="AO3" s="38">
        <f t="shared" si="7"/>
        <v>1.1831999999999998</v>
      </c>
      <c r="AP3" s="40">
        <v>0.03</v>
      </c>
      <c r="AQ3" s="38">
        <f t="shared" si="8"/>
        <v>0.38339999999999996</v>
      </c>
      <c r="AR3" s="8">
        <v>0</v>
      </c>
      <c r="AS3" s="40">
        <v>0</v>
      </c>
      <c r="AT3" s="38">
        <f t="shared" si="9"/>
        <v>0</v>
      </c>
      <c r="AU3" s="38">
        <f t="shared" si="10"/>
        <v>3.1441999999999997</v>
      </c>
      <c r="AV3" s="38">
        <f t="shared" si="11"/>
        <v>18.620959999999997</v>
      </c>
      <c r="AW3" s="41">
        <f t="shared" si="12"/>
        <v>5.5732251521298293E-2</v>
      </c>
      <c r="AX3" s="8">
        <v>19.72</v>
      </c>
      <c r="AY3" s="42">
        <v>380</v>
      </c>
      <c r="AZ3" s="38">
        <f t="shared" si="13"/>
        <v>7075.9647999999988</v>
      </c>
      <c r="BA3" s="38">
        <f t="shared" si="14"/>
        <v>7493.5999999999995</v>
      </c>
    </row>
    <row r="4" spans="1:53" ht="26.25" x14ac:dyDescent="0.25">
      <c r="A4" s="30">
        <v>17</v>
      </c>
      <c r="B4" s="42"/>
      <c r="C4" s="42"/>
      <c r="D4" s="42"/>
      <c r="E4" s="31" t="s">
        <v>1</v>
      </c>
      <c r="F4" s="31" t="s">
        <v>3</v>
      </c>
      <c r="G4" s="31" t="s">
        <v>4</v>
      </c>
      <c r="H4" s="42"/>
      <c r="I4" s="31" t="s">
        <v>56</v>
      </c>
      <c r="J4" s="31" t="s">
        <v>71</v>
      </c>
      <c r="K4" s="32" t="s">
        <v>57</v>
      </c>
      <c r="L4" s="42" t="s">
        <v>63</v>
      </c>
      <c r="M4" s="42" t="s">
        <v>74</v>
      </c>
      <c r="N4" s="42"/>
      <c r="O4" s="33" t="s">
        <v>78</v>
      </c>
      <c r="P4" s="49" t="s">
        <v>86</v>
      </c>
      <c r="Q4" s="42"/>
      <c r="R4" s="31" t="s">
        <v>59</v>
      </c>
      <c r="S4" s="8"/>
      <c r="T4" s="8">
        <v>13.52</v>
      </c>
      <c r="U4" s="31" t="s">
        <v>60</v>
      </c>
      <c r="V4" s="43">
        <v>40</v>
      </c>
      <c r="W4" s="43">
        <v>30</v>
      </c>
      <c r="X4" s="43">
        <v>17</v>
      </c>
      <c r="Y4" s="44"/>
      <c r="Z4" s="7">
        <v>2</v>
      </c>
      <c r="AA4" s="35">
        <f t="shared" si="0"/>
        <v>2.0400000000000001E-2</v>
      </c>
      <c r="AB4" s="34">
        <v>56</v>
      </c>
      <c r="AC4" s="36">
        <f t="shared" si="1"/>
        <v>5490.1960784313724</v>
      </c>
      <c r="AD4" s="37">
        <v>3500</v>
      </c>
      <c r="AE4" s="38">
        <f t="shared" si="2"/>
        <v>0.63750000000000007</v>
      </c>
      <c r="AF4" s="42" t="s">
        <v>61</v>
      </c>
      <c r="AG4" s="39">
        <v>0.16700000000000001</v>
      </c>
      <c r="AH4" s="38">
        <f t="shared" si="3"/>
        <v>2.2578399999999998</v>
      </c>
      <c r="AI4" s="38">
        <f t="shared" si="4"/>
        <v>16.41534</v>
      </c>
      <c r="AJ4" s="40">
        <v>0</v>
      </c>
      <c r="AK4" s="38">
        <f t="shared" si="5"/>
        <v>0</v>
      </c>
      <c r="AL4" s="40">
        <v>0.08</v>
      </c>
      <c r="AM4" s="38">
        <f t="shared" si="6"/>
        <v>1.6608000000000001</v>
      </c>
      <c r="AN4" s="40">
        <v>0.06</v>
      </c>
      <c r="AO4" s="38">
        <f t="shared" si="7"/>
        <v>1.2456</v>
      </c>
      <c r="AP4" s="40">
        <v>0.03</v>
      </c>
      <c r="AQ4" s="38">
        <f t="shared" si="8"/>
        <v>0.40559999999999996</v>
      </c>
      <c r="AR4" s="8">
        <v>0</v>
      </c>
      <c r="AS4" s="40">
        <v>0</v>
      </c>
      <c r="AT4" s="38">
        <f t="shared" si="9"/>
        <v>0</v>
      </c>
      <c r="AU4" s="38">
        <f t="shared" si="10"/>
        <v>3.3120000000000003</v>
      </c>
      <c r="AV4" s="38">
        <f t="shared" si="11"/>
        <v>19.727340000000002</v>
      </c>
      <c r="AW4" s="41">
        <f t="shared" si="12"/>
        <v>4.9742774566473982E-2</v>
      </c>
      <c r="AX4" s="8">
        <v>20.76</v>
      </c>
      <c r="AY4" s="42">
        <v>800</v>
      </c>
      <c r="AZ4" s="38">
        <f t="shared" si="13"/>
        <v>15781.872000000001</v>
      </c>
      <c r="BA4" s="38">
        <f t="shared" si="14"/>
        <v>16608</v>
      </c>
    </row>
    <row r="5" spans="1:53" ht="26.25" x14ac:dyDescent="0.25">
      <c r="A5" s="30">
        <v>18</v>
      </c>
      <c r="B5" s="42"/>
      <c r="C5" s="42"/>
      <c r="D5" s="42"/>
      <c r="E5" s="31" t="s">
        <v>1</v>
      </c>
      <c r="F5" s="31" t="s">
        <v>3</v>
      </c>
      <c r="G5" s="31" t="s">
        <v>4</v>
      </c>
      <c r="H5" s="42"/>
      <c r="I5" s="31" t="s">
        <v>56</v>
      </c>
      <c r="J5" s="31" t="s">
        <v>71</v>
      </c>
      <c r="K5" s="32" t="s">
        <v>57</v>
      </c>
      <c r="L5" s="42" t="s">
        <v>65</v>
      </c>
      <c r="M5" s="42" t="s">
        <v>74</v>
      </c>
      <c r="N5" s="42"/>
      <c r="O5" s="33" t="s">
        <v>79</v>
      </c>
      <c r="P5" s="49" t="s">
        <v>87</v>
      </c>
      <c r="Q5" s="42"/>
      <c r="R5" s="31" t="s">
        <v>59</v>
      </c>
      <c r="S5" s="8"/>
      <c r="T5" s="8">
        <v>16.02</v>
      </c>
      <c r="U5" s="31" t="s">
        <v>60</v>
      </c>
      <c r="V5" s="43">
        <v>40</v>
      </c>
      <c r="W5" s="43">
        <v>30</v>
      </c>
      <c r="X5" s="43">
        <v>19</v>
      </c>
      <c r="Y5" s="44"/>
      <c r="Z5" s="7">
        <v>2</v>
      </c>
      <c r="AA5" s="35">
        <f t="shared" si="0"/>
        <v>2.2800000000000001E-2</v>
      </c>
      <c r="AB5" s="34">
        <v>56</v>
      </c>
      <c r="AC5" s="36">
        <f t="shared" si="1"/>
        <v>4912.2807017543855</v>
      </c>
      <c r="AD5" s="37">
        <v>3500</v>
      </c>
      <c r="AE5" s="38">
        <f t="shared" si="2"/>
        <v>0.71250000000000002</v>
      </c>
      <c r="AF5" s="42" t="s">
        <v>61</v>
      </c>
      <c r="AG5" s="39">
        <v>0.16700000000000001</v>
      </c>
      <c r="AH5" s="38">
        <f t="shared" si="3"/>
        <v>2.6753400000000003</v>
      </c>
      <c r="AI5" s="38">
        <f t="shared" si="4"/>
        <v>19.40784</v>
      </c>
      <c r="AJ5" s="40">
        <v>0</v>
      </c>
      <c r="AK5" s="38">
        <f t="shared" si="5"/>
        <v>0</v>
      </c>
      <c r="AL5" s="40">
        <v>0.08</v>
      </c>
      <c r="AM5" s="38">
        <f t="shared" si="6"/>
        <v>1.9976</v>
      </c>
      <c r="AN5" s="40">
        <v>0.06</v>
      </c>
      <c r="AO5" s="38">
        <f t="shared" si="7"/>
        <v>1.4982</v>
      </c>
      <c r="AP5" s="40">
        <v>0.03</v>
      </c>
      <c r="AQ5" s="38">
        <f t="shared" si="8"/>
        <v>0.48059999999999997</v>
      </c>
      <c r="AR5" s="8">
        <v>0</v>
      </c>
      <c r="AS5" s="40">
        <v>0</v>
      </c>
      <c r="AT5" s="38">
        <f t="shared" si="9"/>
        <v>0</v>
      </c>
      <c r="AU5" s="38">
        <f t="shared" si="10"/>
        <v>3.9763999999999999</v>
      </c>
      <c r="AV5" s="38">
        <f t="shared" si="11"/>
        <v>23.384239999999998</v>
      </c>
      <c r="AW5" s="41">
        <f t="shared" si="12"/>
        <v>6.3506607929515443E-2</v>
      </c>
      <c r="AX5" s="8">
        <v>24.97</v>
      </c>
      <c r="AY5" s="42">
        <v>500</v>
      </c>
      <c r="AZ5" s="38">
        <f t="shared" si="13"/>
        <v>11692.119999999999</v>
      </c>
      <c r="BA5" s="38">
        <f t="shared" si="14"/>
        <v>12485</v>
      </c>
    </row>
    <row r="6" spans="1:53" ht="26.25" x14ac:dyDescent="0.25">
      <c r="A6" s="30">
        <v>19</v>
      </c>
      <c r="B6" s="42"/>
      <c r="C6" s="42"/>
      <c r="D6" s="42"/>
      <c r="E6" s="31" t="s">
        <v>1</v>
      </c>
      <c r="F6" s="31" t="s">
        <v>3</v>
      </c>
      <c r="G6" s="31" t="s">
        <v>4</v>
      </c>
      <c r="H6" s="42"/>
      <c r="I6" s="31" t="s">
        <v>56</v>
      </c>
      <c r="J6" s="31" t="s">
        <v>71</v>
      </c>
      <c r="K6" s="32" t="s">
        <v>57</v>
      </c>
      <c r="L6" s="42" t="s">
        <v>66</v>
      </c>
      <c r="M6" s="42" t="s">
        <v>74</v>
      </c>
      <c r="N6" s="42"/>
      <c r="O6" s="33" t="s">
        <v>80</v>
      </c>
      <c r="P6" s="49" t="s">
        <v>88</v>
      </c>
      <c r="Q6" s="42"/>
      <c r="R6" s="31" t="s">
        <v>59</v>
      </c>
      <c r="S6" s="8"/>
      <c r="T6" s="8">
        <v>16.02</v>
      </c>
      <c r="U6" s="31" t="s">
        <v>60</v>
      </c>
      <c r="V6" s="43">
        <v>40</v>
      </c>
      <c r="W6" s="43">
        <v>30</v>
      </c>
      <c r="X6" s="43">
        <v>19</v>
      </c>
      <c r="Y6" s="44"/>
      <c r="Z6" s="7">
        <v>2</v>
      </c>
      <c r="AA6" s="35">
        <f t="shared" si="0"/>
        <v>2.2800000000000001E-2</v>
      </c>
      <c r="AB6" s="34">
        <v>56</v>
      </c>
      <c r="AC6" s="36">
        <f t="shared" si="1"/>
        <v>4912.2807017543855</v>
      </c>
      <c r="AD6" s="37">
        <v>3500</v>
      </c>
      <c r="AE6" s="38">
        <f t="shared" si="2"/>
        <v>0.71250000000000002</v>
      </c>
      <c r="AF6" s="42" t="s">
        <v>61</v>
      </c>
      <c r="AG6" s="39">
        <v>0.16700000000000001</v>
      </c>
      <c r="AH6" s="38">
        <f t="shared" si="3"/>
        <v>2.6753400000000003</v>
      </c>
      <c r="AI6" s="38">
        <f t="shared" si="4"/>
        <v>19.40784</v>
      </c>
      <c r="AJ6" s="40">
        <v>0</v>
      </c>
      <c r="AK6" s="38">
        <f t="shared" si="5"/>
        <v>0</v>
      </c>
      <c r="AL6" s="40">
        <v>0.08</v>
      </c>
      <c r="AM6" s="38">
        <f t="shared" si="6"/>
        <v>1.9976</v>
      </c>
      <c r="AN6" s="40">
        <v>0.06</v>
      </c>
      <c r="AO6" s="38">
        <f t="shared" si="7"/>
        <v>1.4982</v>
      </c>
      <c r="AP6" s="40">
        <v>0.03</v>
      </c>
      <c r="AQ6" s="38">
        <f t="shared" si="8"/>
        <v>0.48059999999999997</v>
      </c>
      <c r="AR6" s="8">
        <v>0</v>
      </c>
      <c r="AS6" s="40">
        <v>0</v>
      </c>
      <c r="AT6" s="38">
        <f t="shared" si="9"/>
        <v>0</v>
      </c>
      <c r="AU6" s="38">
        <f t="shared" si="10"/>
        <v>3.9763999999999999</v>
      </c>
      <c r="AV6" s="38">
        <f t="shared" si="11"/>
        <v>23.384239999999998</v>
      </c>
      <c r="AW6" s="41">
        <f t="shared" si="12"/>
        <v>6.3506607929515443E-2</v>
      </c>
      <c r="AX6" s="8">
        <v>24.97</v>
      </c>
      <c r="AY6" s="42">
        <v>270</v>
      </c>
      <c r="AZ6" s="38">
        <f t="shared" si="13"/>
        <v>6313.7447999999995</v>
      </c>
      <c r="BA6" s="38">
        <f t="shared" si="14"/>
        <v>6741.9</v>
      </c>
    </row>
    <row r="7" spans="1:53" ht="26.25" x14ac:dyDescent="0.25">
      <c r="A7" s="30">
        <v>20</v>
      </c>
      <c r="B7" s="42"/>
      <c r="C7" s="42"/>
      <c r="D7" s="42"/>
      <c r="E7" s="31" t="s">
        <v>1</v>
      </c>
      <c r="F7" s="31" t="s">
        <v>3</v>
      </c>
      <c r="G7" s="31" t="s">
        <v>67</v>
      </c>
      <c r="H7" s="42"/>
      <c r="I7" s="31" t="s">
        <v>72</v>
      </c>
      <c r="J7" s="31" t="s">
        <v>73</v>
      </c>
      <c r="K7" s="32" t="s">
        <v>57</v>
      </c>
      <c r="L7" s="42" t="s">
        <v>68</v>
      </c>
      <c r="M7" s="42" t="s">
        <v>81</v>
      </c>
      <c r="N7" s="42"/>
      <c r="O7" s="33" t="s">
        <v>82</v>
      </c>
      <c r="P7" s="49" t="s">
        <v>89</v>
      </c>
      <c r="Q7" s="42"/>
      <c r="R7" s="31" t="s">
        <v>59</v>
      </c>
      <c r="S7" s="8"/>
      <c r="T7" s="8">
        <v>2.2799999999999998</v>
      </c>
      <c r="U7" s="31" t="s">
        <v>60</v>
      </c>
      <c r="V7" s="43">
        <v>25</v>
      </c>
      <c r="W7" s="43">
        <v>17</v>
      </c>
      <c r="X7" s="43">
        <v>16</v>
      </c>
      <c r="Y7" s="44"/>
      <c r="Z7" s="7">
        <v>4</v>
      </c>
      <c r="AA7" s="35">
        <f t="shared" si="0"/>
        <v>6.7999999999999996E-3</v>
      </c>
      <c r="AB7" s="34">
        <v>56</v>
      </c>
      <c r="AC7" s="36">
        <f t="shared" si="1"/>
        <v>32941.176470588238</v>
      </c>
      <c r="AD7" s="37">
        <v>3500</v>
      </c>
      <c r="AE7" s="38">
        <f t="shared" si="2"/>
        <v>0.10625</v>
      </c>
      <c r="AF7" s="42" t="s">
        <v>69</v>
      </c>
      <c r="AG7" s="39">
        <v>0.16700000000000001</v>
      </c>
      <c r="AH7" s="38">
        <f t="shared" si="3"/>
        <v>0.38075999999999999</v>
      </c>
      <c r="AI7" s="38">
        <f t="shared" si="4"/>
        <v>2.76701</v>
      </c>
      <c r="AJ7" s="40">
        <v>0</v>
      </c>
      <c r="AK7" s="38">
        <f t="shared" si="5"/>
        <v>0</v>
      </c>
      <c r="AL7" s="40">
        <v>0.08</v>
      </c>
      <c r="AM7" s="38">
        <f t="shared" si="6"/>
        <v>0.33280000000000004</v>
      </c>
      <c r="AN7" s="40">
        <v>0.06</v>
      </c>
      <c r="AO7" s="38">
        <f t="shared" si="7"/>
        <v>0.24959999999999999</v>
      </c>
      <c r="AP7" s="40">
        <v>0.03</v>
      </c>
      <c r="AQ7" s="38">
        <f t="shared" si="8"/>
        <v>6.8399999999999989E-2</v>
      </c>
      <c r="AR7" s="8">
        <v>0</v>
      </c>
      <c r="AS7" s="40">
        <v>0</v>
      </c>
      <c r="AT7" s="38">
        <f t="shared" si="9"/>
        <v>0</v>
      </c>
      <c r="AU7" s="38">
        <f t="shared" si="10"/>
        <v>0.65080000000000005</v>
      </c>
      <c r="AV7" s="38">
        <f t="shared" si="11"/>
        <v>3.4178100000000002</v>
      </c>
      <c r="AW7" s="41">
        <f t="shared" si="12"/>
        <v>0.17841105769230767</v>
      </c>
      <c r="AX7" s="8">
        <v>4.16</v>
      </c>
      <c r="AY7" s="42">
        <v>600</v>
      </c>
      <c r="AZ7" s="38">
        <f t="shared" si="13"/>
        <v>2050.6860000000001</v>
      </c>
      <c r="BA7" s="38">
        <f t="shared" si="14"/>
        <v>2496</v>
      </c>
    </row>
    <row r="8" spans="1:53" ht="26.25" x14ac:dyDescent="0.25">
      <c r="A8" s="30">
        <v>21</v>
      </c>
      <c r="B8" s="42"/>
      <c r="C8" s="42"/>
      <c r="D8" s="42"/>
      <c r="E8" s="31" t="s">
        <v>1</v>
      </c>
      <c r="F8" s="31" t="s">
        <v>3</v>
      </c>
      <c r="G8" s="31" t="s">
        <v>67</v>
      </c>
      <c r="H8" s="42"/>
      <c r="I8" s="31" t="s">
        <v>72</v>
      </c>
      <c r="J8" s="31" t="s">
        <v>73</v>
      </c>
      <c r="K8" s="32" t="s">
        <v>57</v>
      </c>
      <c r="L8" s="42" t="s">
        <v>70</v>
      </c>
      <c r="M8" s="42" t="s">
        <v>74</v>
      </c>
      <c r="N8" s="42"/>
      <c r="O8" s="33" t="s">
        <v>83</v>
      </c>
      <c r="P8" s="49" t="s">
        <v>90</v>
      </c>
      <c r="Q8" s="42"/>
      <c r="R8" s="31" t="s">
        <v>59</v>
      </c>
      <c r="S8" s="8"/>
      <c r="T8" s="8">
        <v>2.7</v>
      </c>
      <c r="U8" s="31" t="s">
        <v>60</v>
      </c>
      <c r="V8" s="43">
        <v>25</v>
      </c>
      <c r="W8" s="43">
        <v>17</v>
      </c>
      <c r="X8" s="43">
        <v>20</v>
      </c>
      <c r="Y8" s="44"/>
      <c r="Z8" s="7">
        <v>4</v>
      </c>
      <c r="AA8" s="35">
        <f t="shared" si="0"/>
        <v>8.5000000000000006E-3</v>
      </c>
      <c r="AB8" s="34">
        <v>56</v>
      </c>
      <c r="AC8" s="36">
        <f t="shared" si="1"/>
        <v>26352.941176470587</v>
      </c>
      <c r="AD8" s="37">
        <v>3500</v>
      </c>
      <c r="AE8" s="38">
        <f t="shared" si="2"/>
        <v>0.1328125</v>
      </c>
      <c r="AF8" s="42" t="s">
        <v>69</v>
      </c>
      <c r="AG8" s="39">
        <v>0.16700000000000001</v>
      </c>
      <c r="AH8" s="38">
        <f t="shared" si="3"/>
        <v>0.45090000000000008</v>
      </c>
      <c r="AI8" s="38">
        <f t="shared" si="4"/>
        <v>3.2837125</v>
      </c>
      <c r="AJ8" s="40">
        <v>0</v>
      </c>
      <c r="AK8" s="38">
        <f t="shared" si="5"/>
        <v>0</v>
      </c>
      <c r="AL8" s="40">
        <v>0.08</v>
      </c>
      <c r="AM8" s="38">
        <f t="shared" si="6"/>
        <v>0.39520000000000005</v>
      </c>
      <c r="AN8" s="40">
        <v>0.06</v>
      </c>
      <c r="AO8" s="38">
        <f t="shared" si="7"/>
        <v>0.2964</v>
      </c>
      <c r="AP8" s="40">
        <v>0.03</v>
      </c>
      <c r="AQ8" s="38">
        <f t="shared" si="8"/>
        <v>8.1000000000000003E-2</v>
      </c>
      <c r="AR8" s="8">
        <v>0</v>
      </c>
      <c r="AS8" s="40">
        <v>0</v>
      </c>
      <c r="AT8" s="38">
        <f t="shared" si="9"/>
        <v>0</v>
      </c>
      <c r="AU8" s="38">
        <f t="shared" si="10"/>
        <v>0.77259999999999995</v>
      </c>
      <c r="AV8" s="38">
        <f t="shared" si="11"/>
        <v>4.0563124999999998</v>
      </c>
      <c r="AW8" s="41">
        <f t="shared" si="12"/>
        <v>0.17888410931174101</v>
      </c>
      <c r="AX8" s="8">
        <v>4.9400000000000004</v>
      </c>
      <c r="AY8" s="42">
        <v>400</v>
      </c>
      <c r="AZ8" s="38">
        <f t="shared" si="13"/>
        <v>1622.5249999999999</v>
      </c>
      <c r="BA8" s="38">
        <f t="shared" si="14"/>
        <v>1976.0000000000002</v>
      </c>
    </row>
  </sheetData>
  <sheetProtection insertRows="0" deleteRows="0" sort="0"/>
  <protectedRanges>
    <protectedRange sqref="A9:AW91 AE2:AX8 A2:O8 Q2:AC8" name="Range1"/>
    <protectedRange sqref="AD2:AD8" name="Range1_3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[2]ValueSelect!#REF!</xm:f>
          </x14:formula1>
          <xm:sqref>E2:G8</xm:sqref>
        </x14:dataValidation>
        <x14:dataValidation type="list" allowBlank="1" showInputMessage="1" showErrorMessage="1">
          <x14:formula1>
            <xm:f>[2]Data!#REF!</xm:f>
          </x14:formula1>
          <xm:sqref>U2:U8 R2:R8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2025-07-21T03:38:14Z</dcterms:created>
  <dcterms:modified xsi:type="dcterms:W3CDTF">2025-07-21T06:48:45Z</dcterms:modified>
</cp:coreProperties>
</file>