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-105" yWindow="-105" windowWidth="19425" windowHeight="11505" tabRatio="864" firstSheet="1" activeTab="2"/>
  </bookViews>
  <sheets>
    <sheet name="Data" sheetId="7" state="hidden" r:id="rId1"/>
    <sheet name="Commitment" sheetId="53" r:id="rId2"/>
    <sheet name="Item" sheetId="54" r:id="rId3"/>
    <sheet name="ValueSelect" sheetId="55" r:id="rId4"/>
    <sheet name="Data (2)" sheetId="56" r:id="rId5"/>
    <sheet name="Amazon" sheetId="25" r:id="rId6"/>
    <sheet name="Amazon with fob 6%" sheetId="51" state="hidden" r:id="rId7"/>
    <sheet name="Omni with fob 6%" sheetId="52" state="hidden" r:id="rId8"/>
    <sheet name="Ecom" sheetId="57" r:id="rId9"/>
    <sheet name="Wayfair" sheetId="45" r:id="rId10"/>
    <sheet name="Beyond" sheetId="46" r:id="rId11"/>
    <sheet name="Target" sheetId="47" r:id="rId12"/>
    <sheet name="Macys" sheetId="48" r:id="rId13"/>
    <sheet name="JCPenny" sheetId="49" r:id="rId14"/>
    <sheet name="Kohl's" sheetId="50" r:id="rId15"/>
    <sheet name="Naveen 0403" sheetId="43" r:id="rId16"/>
    <sheet name="Naveen 0402" sheetId="42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4" hidden="1">'Data (2)'!$B$1:$S$1</definedName>
    <definedName name="_xlnm._FilterDatabase" localSheetId="3" hidden="1">ValueSelect!$D$1:$K$293</definedName>
    <definedName name="A" localSheetId="5">#REF!</definedName>
    <definedName name="A">#REF!</definedName>
    <definedName name="Artwork" localSheetId="5">#REF!</definedName>
    <definedName name="Artwork">#REF!</definedName>
    <definedName name="B" localSheetId="5">#REF!</definedName>
    <definedName name="B">#REF!</definedName>
    <definedName name="Bath" localSheetId="5">#REF!</definedName>
    <definedName name="Bath" localSheetId="10">#REF!</definedName>
    <definedName name="Bath" localSheetId="8">#REF!</definedName>
    <definedName name="Bath" localSheetId="13">#REF!</definedName>
    <definedName name="Bath" localSheetId="14">#REF!</definedName>
    <definedName name="Bath" localSheetId="12">#REF!</definedName>
    <definedName name="Bath" localSheetId="11">#REF!</definedName>
    <definedName name="Bath" localSheetId="9">#REF!</definedName>
    <definedName name="Bath">#REF!</definedName>
    <definedName name="Bath_Accessories" localSheetId="5">#REF!</definedName>
    <definedName name="Bath_Accessories" localSheetId="10">#REF!</definedName>
    <definedName name="Bath_Accessories" localSheetId="8">#REF!</definedName>
    <definedName name="Bath_Accessories" localSheetId="13">#REF!</definedName>
    <definedName name="Bath_Accessories" localSheetId="14">#REF!</definedName>
    <definedName name="Bath_Accessories" localSheetId="12">#REF!</definedName>
    <definedName name="Bath_Accessories" localSheetId="11">#REF!</definedName>
    <definedName name="Bath_Accessories" localSheetId="9">#REF!</definedName>
    <definedName name="Bath_Accessories">#REF!</definedName>
    <definedName name="Bath_Rugs" localSheetId="5">#REF!</definedName>
    <definedName name="Bath_Rugs" localSheetId="10">#REF!</definedName>
    <definedName name="Bath_Rugs" localSheetId="8">#REF!</definedName>
    <definedName name="Bath_Rugs" localSheetId="13">#REF!</definedName>
    <definedName name="Bath_Rugs" localSheetId="14">#REF!</definedName>
    <definedName name="Bath_Rugs" localSheetId="12">#REF!</definedName>
    <definedName name="Bath_Rugs" localSheetId="11">#REF!</definedName>
    <definedName name="Bath_Rugs" localSheetId="9">#REF!</definedName>
    <definedName name="Bath_Rugs">#REF!</definedName>
    <definedName name="Bed_in_a_bag_Full_Queen_King" localSheetId="5">#REF!</definedName>
    <definedName name="Bed_in_a_bag_Full_Queen_King" localSheetId="10">#REF!</definedName>
    <definedName name="Bed_in_a_bag_Full_Queen_King" localSheetId="8">#REF!</definedName>
    <definedName name="Bed_in_a_bag_Full_Queen_King" localSheetId="13">#REF!</definedName>
    <definedName name="Bed_in_a_bag_Full_Queen_King" localSheetId="14">#REF!</definedName>
    <definedName name="Bed_in_a_bag_Full_Queen_King" localSheetId="12">#REF!</definedName>
    <definedName name="Bed_in_a_bag_Full_Queen_King" localSheetId="11">#REF!</definedName>
    <definedName name="Bed_in_a_bag_Full_Queen_King" localSheetId="9">#REF!</definedName>
    <definedName name="Bed_in_a_bag_Full_Queen_King">#REF!</definedName>
    <definedName name="Bed_in_a_bag_Twin" localSheetId="5">#REF!</definedName>
    <definedName name="Bed_in_a_bag_Twin" localSheetId="10">#REF!</definedName>
    <definedName name="Bed_in_a_bag_Twin" localSheetId="8">#REF!</definedName>
    <definedName name="Bed_in_a_bag_Twin" localSheetId="13">#REF!</definedName>
    <definedName name="Bed_in_a_bag_Twin" localSheetId="14">#REF!</definedName>
    <definedName name="Bed_in_a_bag_Twin" localSheetId="12">#REF!</definedName>
    <definedName name="Bed_in_a_bag_Twin" localSheetId="11">#REF!</definedName>
    <definedName name="Bed_in_a_bag_Twin" localSheetId="9">#REF!</definedName>
    <definedName name="Bed_in_a_bag_Twin">#REF!</definedName>
    <definedName name="Bed_Pillows" localSheetId="5">#REF!</definedName>
    <definedName name="Bed_Pillows" localSheetId="10">#REF!</definedName>
    <definedName name="Bed_Pillows" localSheetId="8">#REF!</definedName>
    <definedName name="Bed_Pillows" localSheetId="13">#REF!</definedName>
    <definedName name="Bed_Pillows" localSheetId="14">#REF!</definedName>
    <definedName name="Bed_Pillows" localSheetId="12">#REF!</definedName>
    <definedName name="Bed_Pillows" localSheetId="11">#REF!</definedName>
    <definedName name="Bed_Pillows" localSheetId="9">#REF!</definedName>
    <definedName name="Bed_Pillows">#REF!</definedName>
    <definedName name="Bedding" localSheetId="5">#REF!</definedName>
    <definedName name="Bedding" localSheetId="10">#REF!</definedName>
    <definedName name="Bedding" localSheetId="8">#REF!</definedName>
    <definedName name="Bedding" localSheetId="13">#REF!</definedName>
    <definedName name="Bedding" localSheetId="14">#REF!</definedName>
    <definedName name="Bedding" localSheetId="12">#REF!</definedName>
    <definedName name="Bedding" localSheetId="11">#REF!</definedName>
    <definedName name="Bedding" localSheetId="9">#REF!</definedName>
    <definedName name="Bedding">#REF!</definedName>
    <definedName name="Bedding." localSheetId="5">#REF!</definedName>
    <definedName name="Bedding.">#REF!</definedName>
    <definedName name="Bedspreads_Coverlets" localSheetId="5">#REF!</definedName>
    <definedName name="Bedspreads_Coverlets" localSheetId="10">#REF!</definedName>
    <definedName name="Bedspreads_Coverlets" localSheetId="8">#REF!</definedName>
    <definedName name="Bedspreads_Coverlets" localSheetId="13">#REF!</definedName>
    <definedName name="Bedspreads_Coverlets" localSheetId="14">#REF!</definedName>
    <definedName name="Bedspreads_Coverlets" localSheetId="12">#REF!</definedName>
    <definedName name="Bedspreads_Coverlets" localSheetId="11">#REF!</definedName>
    <definedName name="Bedspreads_Coverlets" localSheetId="9">#REF!</definedName>
    <definedName name="Bedspreads_Coverlets">#REF!</definedName>
    <definedName name="Blankets_Throws" localSheetId="5">#REF!</definedName>
    <definedName name="Blankets_Throws" localSheetId="10">#REF!</definedName>
    <definedName name="Blankets_Throws" localSheetId="8">#REF!</definedName>
    <definedName name="Blankets_Throws" localSheetId="13">#REF!</definedName>
    <definedName name="Blankets_Throws" localSheetId="14">#REF!</definedName>
    <definedName name="Blankets_Throws" localSheetId="12">#REF!</definedName>
    <definedName name="Blankets_Throws" localSheetId="11">#REF!</definedName>
    <definedName name="Blankets_Throws" localSheetId="9">#REF!</definedName>
    <definedName name="Blankets_Throws">#REF!</definedName>
    <definedName name="CATEGORY">[1]Sheet1!$DW$2:$DW$3</definedName>
    <definedName name="colour" localSheetId="5">#REF!</definedName>
    <definedName name="colour">#REF!</definedName>
    <definedName name="CON" localSheetId="5">'[2]317-TOP'!#REF!</definedName>
    <definedName name="CON">'[2]317-TOP'!#REF!</definedName>
    <definedName name="CONS" localSheetId="5">#REF!</definedName>
    <definedName name="CONS">#REF!</definedName>
    <definedName name="Decorative_Accessories" localSheetId="5">#REF!</definedName>
    <definedName name="Decorative_Accessories">#REF!</definedName>
    <definedName name="Decorative_Pillows_Inserts_Covers" localSheetId="5">#REF!</definedName>
    <definedName name="Decorative_Pillows_Inserts_Covers" localSheetId="10">#REF!</definedName>
    <definedName name="Decorative_Pillows_Inserts_Covers" localSheetId="8">#REF!</definedName>
    <definedName name="Decorative_Pillows_Inserts_Covers" localSheetId="13">#REF!</definedName>
    <definedName name="Decorative_Pillows_Inserts_Covers" localSheetId="14">#REF!</definedName>
    <definedName name="Decorative_Pillows_Inserts_Covers" localSheetId="12">#REF!</definedName>
    <definedName name="Decorative_Pillows_Inserts_Covers" localSheetId="11">#REF!</definedName>
    <definedName name="Decorative_Pillows_Inserts_Covers" localSheetId="9">#REF!</definedName>
    <definedName name="Decorative_Pillows_Inserts_Covers">#REF!</definedName>
    <definedName name="Down_Comforters" localSheetId="5">#REF!</definedName>
    <definedName name="Down_Comforters" localSheetId="10">#REF!</definedName>
    <definedName name="Down_Comforters" localSheetId="8">#REF!</definedName>
    <definedName name="Down_Comforters" localSheetId="13">#REF!</definedName>
    <definedName name="Down_Comforters" localSheetId="14">#REF!</definedName>
    <definedName name="Down_Comforters" localSheetId="12">#REF!</definedName>
    <definedName name="Down_Comforters" localSheetId="11">#REF!</definedName>
    <definedName name="Down_Comforters" localSheetId="9">#REF!</definedName>
    <definedName name="Down_Comforters">#REF!</definedName>
    <definedName name="Duvet_Covers" localSheetId="5">#REF!</definedName>
    <definedName name="Duvet_Covers" localSheetId="10">#REF!</definedName>
    <definedName name="Duvet_Covers" localSheetId="8">#REF!</definedName>
    <definedName name="Duvet_Covers" localSheetId="13">#REF!</definedName>
    <definedName name="Duvet_Covers" localSheetId="14">#REF!</definedName>
    <definedName name="Duvet_Covers" localSheetId="12">#REF!</definedName>
    <definedName name="Duvet_Covers" localSheetId="11">#REF!</definedName>
    <definedName name="Duvet_Covers" localSheetId="9">#REF!</definedName>
    <definedName name="Duvet_Covers">#REF!</definedName>
    <definedName name="Electrics" localSheetId="5">#REF!</definedName>
    <definedName name="Electrics" localSheetId="10">#REF!</definedName>
    <definedName name="Electrics" localSheetId="8">#REF!</definedName>
    <definedName name="Electrics" localSheetId="13">#REF!</definedName>
    <definedName name="Electrics" localSheetId="14">#REF!</definedName>
    <definedName name="Electrics" localSheetId="12">#REF!</definedName>
    <definedName name="Electrics" localSheetId="11">#REF!</definedName>
    <definedName name="Electrics" localSheetId="9">#REF!</definedName>
    <definedName name="Electrics">#REF!</definedName>
    <definedName name="foam">[1]Sheet1!$EC$2:$EC$3</definedName>
    <definedName name="HBC" localSheetId="5">'[3]Spec Sheet'!#REF!</definedName>
    <definedName name="HBC">'[3]Spec Sheet'!#REF!</definedName>
    <definedName name="Home_Décor" localSheetId="5">#REF!</definedName>
    <definedName name="Home_Décor" localSheetId="10">#REF!</definedName>
    <definedName name="Home_Décor" localSheetId="8">#REF!</definedName>
    <definedName name="Home_Décor" localSheetId="13">#REF!</definedName>
    <definedName name="Home_Décor" localSheetId="14">#REF!</definedName>
    <definedName name="Home_Décor" localSheetId="12">#REF!</definedName>
    <definedName name="Home_Décor" localSheetId="11">#REF!</definedName>
    <definedName name="Home_Décor" localSheetId="9">#REF!</definedName>
    <definedName name="Home_Décor">#REF!</definedName>
    <definedName name="Home_Décor." localSheetId="5">#REF!</definedName>
    <definedName name="Home_Décor.">#REF!</definedName>
    <definedName name="KD">[1]Sheet1!$DS$2:$DS$2</definedName>
    <definedName name="Kids_Bath" localSheetId="5">#REF!</definedName>
    <definedName name="Kids_Bath" localSheetId="10">#REF!</definedName>
    <definedName name="Kids_Bath" localSheetId="8">#REF!</definedName>
    <definedName name="Kids_Bath" localSheetId="13">#REF!</definedName>
    <definedName name="Kids_Bath" localSheetId="14">#REF!</definedName>
    <definedName name="Kids_Bath" localSheetId="12">#REF!</definedName>
    <definedName name="Kids_Bath" localSheetId="11">#REF!</definedName>
    <definedName name="Kids_Bath" localSheetId="9">#REF!</definedName>
    <definedName name="Kids_Bath">#REF!</definedName>
    <definedName name="Kids_or_Teen" localSheetId="5">#REF!</definedName>
    <definedName name="Kids_or_Teen" localSheetId="10">#REF!</definedName>
    <definedName name="Kids_or_Teen" localSheetId="8">#REF!</definedName>
    <definedName name="Kids_or_Teen" localSheetId="13">#REF!</definedName>
    <definedName name="Kids_or_Teen" localSheetId="14">#REF!</definedName>
    <definedName name="Kids_or_Teen" localSheetId="12">#REF!</definedName>
    <definedName name="Kids_or_Teen" localSheetId="11">#REF!</definedName>
    <definedName name="Kids_or_Teen" localSheetId="9">#REF!</definedName>
    <definedName name="Kids_or_Teen">#REF!</definedName>
    <definedName name="Lighting_or_Candleholders" localSheetId="5">#REF!</definedName>
    <definedName name="Lighting_or_Candleholders" localSheetId="10">#REF!</definedName>
    <definedName name="Lighting_or_Candleholders" localSheetId="8">#REF!</definedName>
    <definedName name="Lighting_or_Candleholders" localSheetId="13">#REF!</definedName>
    <definedName name="Lighting_or_Candleholders" localSheetId="14">#REF!</definedName>
    <definedName name="Lighting_or_Candleholders" localSheetId="12">#REF!</definedName>
    <definedName name="Lighting_or_Candleholders" localSheetId="11">#REF!</definedName>
    <definedName name="Lighting_or_Candleholders" localSheetId="9">#REF!</definedName>
    <definedName name="Lighting_or_Candleholders">#REF!</definedName>
    <definedName name="lnk">[4]Sheet1!$A$2</definedName>
    <definedName name="M">[1]Sheet1!$EA$2:$EA$3</definedName>
    <definedName name="Mattress_Pads_Full_Queen_King" localSheetId="5">#REF!</definedName>
    <definedName name="Mattress_Pads_Full_Queen_King" localSheetId="10">#REF!</definedName>
    <definedName name="Mattress_Pads_Full_Queen_King" localSheetId="8">#REF!</definedName>
    <definedName name="Mattress_Pads_Full_Queen_King" localSheetId="13">#REF!</definedName>
    <definedName name="Mattress_Pads_Full_Queen_King" localSheetId="14">#REF!</definedName>
    <definedName name="Mattress_Pads_Full_Queen_King" localSheetId="12">#REF!</definedName>
    <definedName name="Mattress_Pads_Full_Queen_King" localSheetId="11">#REF!</definedName>
    <definedName name="Mattress_Pads_Full_Queen_King" localSheetId="9">#REF!</definedName>
    <definedName name="Mattress_Pads_Full_Queen_King">#REF!</definedName>
    <definedName name="Mattress_Pads_Twin" localSheetId="5">#REF!</definedName>
    <definedName name="Mattress_Pads_Twin" localSheetId="10">#REF!</definedName>
    <definedName name="Mattress_Pads_Twin" localSheetId="8">#REF!</definedName>
    <definedName name="Mattress_Pads_Twin" localSheetId="13">#REF!</definedName>
    <definedName name="Mattress_Pads_Twin" localSheetId="14">#REF!</definedName>
    <definedName name="Mattress_Pads_Twin" localSheetId="12">#REF!</definedName>
    <definedName name="Mattress_Pads_Twin" localSheetId="11">#REF!</definedName>
    <definedName name="Mattress_Pads_Twin" localSheetId="9">#REF!</definedName>
    <definedName name="Mattress_Pads_Twin">#REF!</definedName>
    <definedName name="Mattress_Toppers_Full_Queen_King" localSheetId="5">#REF!</definedName>
    <definedName name="Mattress_Toppers_Full_Queen_King" localSheetId="10">#REF!</definedName>
    <definedName name="Mattress_Toppers_Full_Queen_King" localSheetId="8">#REF!</definedName>
    <definedName name="Mattress_Toppers_Full_Queen_King" localSheetId="13">#REF!</definedName>
    <definedName name="Mattress_Toppers_Full_Queen_King" localSheetId="14">#REF!</definedName>
    <definedName name="Mattress_Toppers_Full_Queen_King" localSheetId="12">#REF!</definedName>
    <definedName name="Mattress_Toppers_Full_Queen_King" localSheetId="11">#REF!</definedName>
    <definedName name="Mattress_Toppers_Full_Queen_King" localSheetId="9">#REF!</definedName>
    <definedName name="Mattress_Toppers_Full_Queen_King">#REF!</definedName>
    <definedName name="Mattress_Toppers_Twin" localSheetId="5">#REF!</definedName>
    <definedName name="Mattress_Toppers_Twin" localSheetId="10">#REF!</definedName>
    <definedName name="Mattress_Toppers_Twin" localSheetId="8">#REF!</definedName>
    <definedName name="Mattress_Toppers_Twin" localSheetId="13">#REF!</definedName>
    <definedName name="Mattress_Toppers_Twin" localSheetId="14">#REF!</definedName>
    <definedName name="Mattress_Toppers_Twin" localSheetId="12">#REF!</definedName>
    <definedName name="Mattress_Toppers_Twin" localSheetId="11">#REF!</definedName>
    <definedName name="Mattress_Toppers_Twin" localSheetId="9">#REF!</definedName>
    <definedName name="Mattress_Toppers_Twin">#REF!</definedName>
    <definedName name="Non_Down_Comforters_Full_Queen_King" localSheetId="5">#REF!</definedName>
    <definedName name="Non_Down_Comforters_Full_Queen_King" localSheetId="10">#REF!</definedName>
    <definedName name="Non_Down_Comforters_Full_Queen_King" localSheetId="8">#REF!</definedName>
    <definedName name="Non_Down_Comforters_Full_Queen_King" localSheetId="13">#REF!</definedName>
    <definedName name="Non_Down_Comforters_Full_Queen_King" localSheetId="14">#REF!</definedName>
    <definedName name="Non_Down_Comforters_Full_Queen_King" localSheetId="12">#REF!</definedName>
    <definedName name="Non_Down_Comforters_Full_Queen_King" localSheetId="11">#REF!</definedName>
    <definedName name="Non_Down_Comforters_Full_Queen_King" localSheetId="9">#REF!</definedName>
    <definedName name="Non_Down_Comforters_Full_Queen_King">#REF!</definedName>
    <definedName name="Non_Down_Comforters_Twin" localSheetId="5">#REF!</definedName>
    <definedName name="Non_Down_Comforters_Twin" localSheetId="10">#REF!</definedName>
    <definedName name="Non_Down_Comforters_Twin" localSheetId="8">#REF!</definedName>
    <definedName name="Non_Down_Comforters_Twin" localSheetId="13">#REF!</definedName>
    <definedName name="Non_Down_Comforters_Twin" localSheetId="14">#REF!</definedName>
    <definedName name="Non_Down_Comforters_Twin" localSheetId="12">#REF!</definedName>
    <definedName name="Non_Down_Comforters_Twin" localSheetId="11">#REF!</definedName>
    <definedName name="Non_Down_Comforters_Twin" localSheetId="9">#REF!</definedName>
    <definedName name="Non_Down_Comforters_Twin">#REF!</definedName>
    <definedName name="Outdoor" localSheetId="5">#REF!</definedName>
    <definedName name="Outdoor">#REF!</definedName>
    <definedName name="PACK">[1]Sheet1!$EE$2:$EE$3</definedName>
    <definedName name="Pet_Care" localSheetId="5">#REF!</definedName>
    <definedName name="Pet_Care">#REF!</definedName>
    <definedName name="Pillow_Shams" localSheetId="5">#REF!</definedName>
    <definedName name="Pillow_Shams" localSheetId="10">#REF!</definedName>
    <definedName name="Pillow_Shams" localSheetId="8">#REF!</definedName>
    <definedName name="Pillow_Shams" localSheetId="13">#REF!</definedName>
    <definedName name="Pillow_Shams" localSheetId="14">#REF!</definedName>
    <definedName name="Pillow_Shams" localSheetId="12">#REF!</definedName>
    <definedName name="Pillow_Shams" localSheetId="11">#REF!</definedName>
    <definedName name="Pillow_Shams" localSheetId="9">#REF!</definedName>
    <definedName name="Pillow_Shams">#REF!</definedName>
    <definedName name="Pillowcases" localSheetId="5">#REF!</definedName>
    <definedName name="Pillowcases" localSheetId="10">#REF!</definedName>
    <definedName name="Pillowcases" localSheetId="8">#REF!</definedName>
    <definedName name="Pillowcases" localSheetId="13">#REF!</definedName>
    <definedName name="Pillowcases" localSheetId="14">#REF!</definedName>
    <definedName name="Pillowcases" localSheetId="12">#REF!</definedName>
    <definedName name="Pillowcases" localSheetId="11">#REF!</definedName>
    <definedName name="Pillowcases" localSheetId="9">#REF!</definedName>
    <definedName name="Pillowcases">#REF!</definedName>
    <definedName name="PORT_IFF">[5]a!$A$10:$B$35</definedName>
    <definedName name="_xlnm.Print_Area" localSheetId="5">#REF!</definedName>
    <definedName name="_xlnm.Print_Area">#REF!</definedName>
    <definedName name="PRINT_AREA_MI" localSheetId="5">#REF!</definedName>
    <definedName name="PRINT_AREA_MI">#REF!</definedName>
    <definedName name="Prints" localSheetId="5">#REF!</definedName>
    <definedName name="Prints">#REF!</definedName>
    <definedName name="Quilts" localSheetId="5">#REF!</definedName>
    <definedName name="Quilts" localSheetId="10">#REF!</definedName>
    <definedName name="Quilts" localSheetId="8">#REF!</definedName>
    <definedName name="Quilts" localSheetId="13">#REF!</definedName>
    <definedName name="Quilts" localSheetId="14">#REF!</definedName>
    <definedName name="Quilts" localSheetId="12">#REF!</definedName>
    <definedName name="Quilts" localSheetId="11">#REF!</definedName>
    <definedName name="Quilts" localSheetId="9">#REF!</definedName>
    <definedName name="Quilts">#REF!</definedName>
    <definedName name="Seasonal" localSheetId="5">#REF!</definedName>
    <definedName name="Seasonal">#REF!</definedName>
    <definedName name="Sheets_Full_Queen_King" localSheetId="5">#REF!</definedName>
    <definedName name="Sheets_Full_Queen_King" localSheetId="10">#REF!</definedName>
    <definedName name="Sheets_Full_Queen_King" localSheetId="8">#REF!</definedName>
    <definedName name="Sheets_Full_Queen_King" localSheetId="13">#REF!</definedName>
    <definedName name="Sheets_Full_Queen_King" localSheetId="14">#REF!</definedName>
    <definedName name="Sheets_Full_Queen_King" localSheetId="12">#REF!</definedName>
    <definedName name="Sheets_Full_Queen_King" localSheetId="11">#REF!</definedName>
    <definedName name="Sheets_Full_Queen_King" localSheetId="9">#REF!</definedName>
    <definedName name="Sheets_Full_Queen_King">#REF!</definedName>
    <definedName name="Sheets_Twin" localSheetId="5">#REF!</definedName>
    <definedName name="Sheets_Twin" localSheetId="10">#REF!</definedName>
    <definedName name="Sheets_Twin" localSheetId="8">#REF!</definedName>
    <definedName name="Sheets_Twin" localSheetId="13">#REF!</definedName>
    <definedName name="Sheets_Twin" localSheetId="14">#REF!</definedName>
    <definedName name="Sheets_Twin" localSheetId="12">#REF!</definedName>
    <definedName name="Sheets_Twin" localSheetId="11">#REF!</definedName>
    <definedName name="Sheets_Twin" localSheetId="9">#REF!</definedName>
    <definedName name="Sheets_Twin">#REF!</definedName>
    <definedName name="Shower_Curtains" localSheetId="5">#REF!</definedName>
    <definedName name="Shower_Curtains" localSheetId="10">#REF!</definedName>
    <definedName name="Shower_Curtains" localSheetId="8">#REF!</definedName>
    <definedName name="Shower_Curtains" localSheetId="13">#REF!</definedName>
    <definedName name="Shower_Curtains" localSheetId="14">#REF!</definedName>
    <definedName name="Shower_Curtains" localSheetId="12">#REF!</definedName>
    <definedName name="Shower_Curtains" localSheetId="11">#REF!</definedName>
    <definedName name="Shower_Curtains" localSheetId="9">#REF!</definedName>
    <definedName name="Shower_Curtains">#REF!</definedName>
    <definedName name="Slipcovers_Chair_Pads" localSheetId="5">#REF!</definedName>
    <definedName name="Slipcovers_Chair_Pads" localSheetId="10">#REF!</definedName>
    <definedName name="Slipcovers_Chair_Pads" localSheetId="8">#REF!</definedName>
    <definedName name="Slipcovers_Chair_Pads" localSheetId="13">#REF!</definedName>
    <definedName name="Slipcovers_Chair_Pads" localSheetId="14">#REF!</definedName>
    <definedName name="Slipcovers_Chair_Pads" localSheetId="12">#REF!</definedName>
    <definedName name="Slipcovers_Chair_Pads" localSheetId="11">#REF!</definedName>
    <definedName name="Slipcovers_Chair_Pads" localSheetId="9">#REF!</definedName>
    <definedName name="Slipcovers_Chair_Pads">#REF!</definedName>
    <definedName name="Slipcovers_Chair_Pads." localSheetId="5">#REF!</definedName>
    <definedName name="Slipcovers_Chair_Pads." localSheetId="10">#REF!</definedName>
    <definedName name="Slipcovers_Chair_Pads." localSheetId="8">#REF!</definedName>
    <definedName name="Slipcovers_Chair_Pads." localSheetId="13">#REF!</definedName>
    <definedName name="Slipcovers_Chair_Pads." localSheetId="14">#REF!</definedName>
    <definedName name="Slipcovers_Chair_Pads." localSheetId="12">#REF!</definedName>
    <definedName name="Slipcovers_Chair_Pads." localSheetId="11">#REF!</definedName>
    <definedName name="Slipcovers_Chair_Pads." localSheetId="9">#REF!</definedName>
    <definedName name="Slipcovers_Chair_Pads.">#REF!</definedName>
    <definedName name="Towels_Bath_Sheets" localSheetId="5">#REF!</definedName>
    <definedName name="Towels_Bath_Sheets" localSheetId="10">#REF!</definedName>
    <definedName name="Towels_Bath_Sheets" localSheetId="8">#REF!</definedName>
    <definedName name="Towels_Bath_Sheets" localSheetId="13">#REF!</definedName>
    <definedName name="Towels_Bath_Sheets" localSheetId="14">#REF!</definedName>
    <definedName name="Towels_Bath_Sheets" localSheetId="12">#REF!</definedName>
    <definedName name="Towels_Bath_Sheets" localSheetId="11">#REF!</definedName>
    <definedName name="Towels_Bath_Sheets" localSheetId="9">#REF!</definedName>
    <definedName name="Towels_Bath_Sheets">#REF!</definedName>
    <definedName name="UNIT">[1]Sheet1!$EF$2:$EF$3</definedName>
    <definedName name="Window_Treatments_Hardware_Accessories" localSheetId="5">#REF!</definedName>
    <definedName name="Window_Treatments_Hardware_Accessories" localSheetId="10">#REF!</definedName>
    <definedName name="Window_Treatments_Hardware_Accessories" localSheetId="8">#REF!</definedName>
    <definedName name="Window_Treatments_Hardware_Accessories" localSheetId="13">#REF!</definedName>
    <definedName name="Window_Treatments_Hardware_Accessories" localSheetId="14">#REF!</definedName>
    <definedName name="Window_Treatments_Hardware_Accessories" localSheetId="12">#REF!</definedName>
    <definedName name="Window_Treatments_Hardware_Accessories" localSheetId="11">#REF!</definedName>
    <definedName name="Window_Treatments_Hardware_Accessories" localSheetId="9">#REF!</definedName>
    <definedName name="Window_Treatments_Hardware_Accessories">#REF!</definedName>
    <definedName name="Window_Treatments_Hardware_Accessories." localSheetId="5">#REF!</definedName>
    <definedName name="Window_Treatments_Hardware_Accessories." localSheetId="10">#REF!</definedName>
    <definedName name="Window_Treatments_Hardware_Accessories." localSheetId="8">#REF!</definedName>
    <definedName name="Window_Treatments_Hardware_Accessories." localSheetId="13">#REF!</definedName>
    <definedName name="Window_Treatments_Hardware_Accessories." localSheetId="14">#REF!</definedName>
    <definedName name="Window_Treatments_Hardware_Accessories." localSheetId="12">#REF!</definedName>
    <definedName name="Window_Treatments_Hardware_Accessories." localSheetId="11">#REF!</definedName>
    <definedName name="Window_Treatments_Hardware_Accessories." localSheetId="9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5" l="1"/>
  <c r="F11" i="57"/>
  <c r="N11" i="57"/>
  <c r="O11" i="57" s="1"/>
  <c r="Q11" i="57" s="1"/>
  <c r="U11" i="57" s="1"/>
  <c r="T11" i="57"/>
  <c r="V11" i="57"/>
  <c r="W11" i="57"/>
  <c r="X11" i="57"/>
  <c r="Z11" i="57"/>
  <c r="AF11" i="57"/>
  <c r="AE11" i="57" s="1"/>
  <c r="F12" i="57"/>
  <c r="N12" i="57"/>
  <c r="O12" i="57"/>
  <c r="Q12" i="57"/>
  <c r="T12" i="57"/>
  <c r="U12" i="57"/>
  <c r="V12" i="57"/>
  <c r="AF12" i="57"/>
  <c r="W12" i="57" s="1"/>
  <c r="F13" i="57"/>
  <c r="N13" i="57"/>
  <c r="O13" i="57" s="1"/>
  <c r="Q13" i="57" s="1"/>
  <c r="U13" i="57" s="1"/>
  <c r="T13" i="57"/>
  <c r="AF13" i="57"/>
  <c r="AE13" i="57" s="1"/>
  <c r="F15" i="57"/>
  <c r="N15" i="57"/>
  <c r="O15" i="57"/>
  <c r="Q15" i="57"/>
  <c r="S15" i="57"/>
  <c r="T15" i="57"/>
  <c r="U15" i="57"/>
  <c r="V15" i="57"/>
  <c r="W15" i="57"/>
  <c r="Z15" i="57"/>
  <c r="AF15" i="57"/>
  <c r="X15" i="57" s="1"/>
  <c r="F16" i="57"/>
  <c r="N16" i="57"/>
  <c r="O16" i="57" s="1"/>
  <c r="Q16" i="57" s="1"/>
  <c r="U16" i="57" s="1"/>
  <c r="S16" i="57"/>
  <c r="T16" i="57" s="1"/>
  <c r="V16" i="57"/>
  <c r="W16" i="57"/>
  <c r="X16" i="57"/>
  <c r="Z16" i="57"/>
  <c r="AE16" i="57"/>
  <c r="AF16" i="57"/>
  <c r="F17" i="57"/>
  <c r="N17" i="57"/>
  <c r="O17" i="57"/>
  <c r="Q17" i="57"/>
  <c r="S17" i="57"/>
  <c r="T17" i="57"/>
  <c r="U17" i="57"/>
  <c r="AF17" i="57"/>
  <c r="V17" i="57" s="1"/>
  <c r="AD11" i="57" l="1"/>
  <c r="Y11" i="57"/>
  <c r="AA11" i="57" s="1"/>
  <c r="AB16" i="57"/>
  <c r="AC16" i="57" s="1"/>
  <c r="AD13" i="57"/>
  <c r="Y13" i="57"/>
  <c r="AB11" i="57"/>
  <c r="AC11" i="57" s="1"/>
  <c r="AE17" i="57"/>
  <c r="Y16" i="57"/>
  <c r="AA16" i="57" s="1"/>
  <c r="Z13" i="57"/>
  <c r="AE12" i="57"/>
  <c r="AE15" i="57"/>
  <c r="X13" i="57"/>
  <c r="W13" i="57"/>
  <c r="Z17" i="57"/>
  <c r="V13" i="57"/>
  <c r="Z12" i="57"/>
  <c r="X17" i="57"/>
  <c r="W17" i="57"/>
  <c r="AD16" i="57"/>
  <c r="X12" i="57"/>
  <c r="AK16" i="57" l="1"/>
  <c r="AD15" i="57"/>
  <c r="AD12" i="57"/>
  <c r="Y12" i="57" s="1"/>
  <c r="AA12" i="57" s="1"/>
  <c r="AB12" i="57" s="1"/>
  <c r="AC12" i="57" s="1"/>
  <c r="AD17" i="57"/>
  <c r="AK17" i="57" s="1"/>
  <c r="AA13" i="57"/>
  <c r="AB13" i="57" s="1"/>
  <c r="AC13" i="57" s="1"/>
  <c r="Y17" i="57" l="1"/>
  <c r="AA17" i="57" s="1"/>
  <c r="AB17" i="57" s="1"/>
  <c r="AC17" i="57" s="1"/>
  <c r="Y15" i="57"/>
  <c r="AA15" i="57" s="1"/>
  <c r="AB15" i="57" s="1"/>
  <c r="AC15" i="57" s="1"/>
  <c r="D3" i="53"/>
  <c r="W2" i="54"/>
  <c r="Y2" i="54" s="1"/>
  <c r="AA2" i="54" s="1"/>
  <c r="AE2" i="54" s="1"/>
  <c r="AD2" i="54"/>
  <c r="W3" i="54"/>
  <c r="Y3" i="54" s="1"/>
  <c r="AA3" i="54" s="1"/>
  <c r="AD3" i="54"/>
  <c r="AG3" i="54"/>
  <c r="AI3" i="54"/>
  <c r="AM3" i="54"/>
  <c r="AP3" i="54"/>
  <c r="AU3" i="54"/>
  <c r="AX3" i="54" s="1"/>
  <c r="AW3" i="54"/>
  <c r="BA3" i="54"/>
  <c r="W4" i="54"/>
  <c r="Y4" i="54" s="1"/>
  <c r="AA4" i="54" s="1"/>
  <c r="AD4" i="54"/>
  <c r="AG4" i="54"/>
  <c r="AI4" i="54"/>
  <c r="AM4" i="54"/>
  <c r="AP4" i="54"/>
  <c r="AU4" i="54"/>
  <c r="AX4" i="54" s="1"/>
  <c r="AW4" i="54"/>
  <c r="BA4" i="54"/>
  <c r="W5" i="54"/>
  <c r="Y5" i="54" s="1"/>
  <c r="AA5" i="54" s="1"/>
  <c r="AE5" i="54" s="1"/>
  <c r="AD5" i="54"/>
  <c r="AG5" i="54"/>
  <c r="AI5" i="54"/>
  <c r="AM5" i="54"/>
  <c r="AP5" i="54"/>
  <c r="AU5" i="54"/>
  <c r="AK5" i="54" s="1"/>
  <c r="AW5" i="54"/>
  <c r="BA5" i="54"/>
  <c r="W6" i="54"/>
  <c r="Y6" i="54" s="1"/>
  <c r="AA6" i="54" s="1"/>
  <c r="AD6" i="54"/>
  <c r="AG6" i="54"/>
  <c r="AI6" i="54"/>
  <c r="AM6" i="54"/>
  <c r="AP6" i="54"/>
  <c r="AU6" i="54"/>
  <c r="AX6" i="54" s="1"/>
  <c r="AW6" i="54"/>
  <c r="BA6" i="54"/>
  <c r="AQ5" i="54" l="1"/>
  <c r="AX5" i="54"/>
  <c r="AK3" i="54"/>
  <c r="AQ3" i="54" s="1"/>
  <c r="AR5" i="54"/>
  <c r="AZ5" i="54" s="1"/>
  <c r="AE4" i="54"/>
  <c r="AE6" i="54"/>
  <c r="AE3" i="54"/>
  <c r="AS5" i="54"/>
  <c r="AK6" i="54"/>
  <c r="AQ6" i="54" s="1"/>
  <c r="AK4" i="54"/>
  <c r="AQ4" i="54" s="1"/>
  <c r="AR4" i="54" s="1"/>
  <c r="AR6" i="54" l="1"/>
  <c r="AR3" i="54"/>
  <c r="AZ4" i="54"/>
  <c r="AS4" i="54"/>
  <c r="AZ6" i="54"/>
  <c r="AS6" i="54"/>
  <c r="AS3" i="54" l="1"/>
  <c r="AZ3" i="54"/>
  <c r="AF17" i="52" l="1"/>
  <c r="AE17" i="52" s="1"/>
  <c r="T17" i="52"/>
  <c r="S17" i="52"/>
  <c r="N17" i="52"/>
  <c r="O17" i="52" s="1"/>
  <c r="Q17" i="52" s="1"/>
  <c r="F17" i="52"/>
  <c r="AF16" i="52"/>
  <c r="X16" i="52" s="1"/>
  <c r="S16" i="52"/>
  <c r="T16" i="52" s="1"/>
  <c r="N16" i="52"/>
  <c r="O16" i="52" s="1"/>
  <c r="Q16" i="52" s="1"/>
  <c r="F16" i="52"/>
  <c r="AF15" i="52"/>
  <c r="AE15" i="52" s="1"/>
  <c r="T15" i="52"/>
  <c r="S15" i="52"/>
  <c r="N15" i="52"/>
  <c r="O15" i="52" s="1"/>
  <c r="Q15" i="52" s="1"/>
  <c r="U15" i="52" s="1"/>
  <c r="F15" i="52"/>
  <c r="AF13" i="52"/>
  <c r="X13" i="52" s="1"/>
  <c r="AE13" i="52"/>
  <c r="Y13" i="52" s="1"/>
  <c r="AD13" i="52"/>
  <c r="Z13" i="52"/>
  <c r="T13" i="52"/>
  <c r="N13" i="52"/>
  <c r="O13" i="52" s="1"/>
  <c r="Q13" i="52" s="1"/>
  <c r="U13" i="52" s="1"/>
  <c r="F13" i="52"/>
  <c r="AF12" i="52"/>
  <c r="W12" i="52" s="1"/>
  <c r="AE12" i="52"/>
  <c r="AD12" i="52" s="1"/>
  <c r="T12" i="52"/>
  <c r="Q12" i="52"/>
  <c r="U12" i="52" s="1"/>
  <c r="O12" i="52"/>
  <c r="N12" i="52"/>
  <c r="F12" i="52"/>
  <c r="AF11" i="52"/>
  <c r="V11" i="52" s="1"/>
  <c r="AA11" i="52" s="1"/>
  <c r="AE11" i="52"/>
  <c r="AD11" i="52"/>
  <c r="Z11" i="52"/>
  <c r="Y11" i="52"/>
  <c r="X11" i="52"/>
  <c r="W11" i="52"/>
  <c r="T11" i="52"/>
  <c r="N11" i="52"/>
  <c r="O11" i="52" s="1"/>
  <c r="Q11" i="52" s="1"/>
  <c r="F11" i="52"/>
  <c r="Z16" i="52" l="1"/>
  <c r="AE16" i="52"/>
  <c r="U16" i="52"/>
  <c r="U17" i="52"/>
  <c r="U11" i="52"/>
  <c r="AB11" i="52"/>
  <c r="AC11" i="52" s="1"/>
  <c r="AD15" i="52"/>
  <c r="Y15" i="52"/>
  <c r="AD17" i="52"/>
  <c r="Y17" i="52"/>
  <c r="V12" i="52"/>
  <c r="X17" i="52"/>
  <c r="X12" i="52"/>
  <c r="Y12" i="52"/>
  <c r="Z15" i="52"/>
  <c r="Z17" i="52"/>
  <c r="Z12" i="52"/>
  <c r="V13" i="52"/>
  <c r="AA13" i="52" s="1"/>
  <c r="AB13" i="52" s="1"/>
  <c r="AC13" i="52" s="1"/>
  <c r="V16" i="52"/>
  <c r="V17" i="52"/>
  <c r="W15" i="52"/>
  <c r="W17" i="52"/>
  <c r="X15" i="52"/>
  <c r="W13" i="52"/>
  <c r="W16" i="52"/>
  <c r="V15" i="52"/>
  <c r="AD16" i="52" l="1"/>
  <c r="Y16" i="52" s="1"/>
  <c r="AA16" i="52" s="1"/>
  <c r="AB16" i="52" s="1"/>
  <c r="AC16" i="52" s="1"/>
  <c r="AA15" i="52"/>
  <c r="AB15" i="52" s="1"/>
  <c r="AC15" i="52" s="1"/>
  <c r="AA17" i="52"/>
  <c r="AB17" i="52" s="1"/>
  <c r="AC17" i="52" s="1"/>
  <c r="AA12" i="52"/>
  <c r="AB12" i="52" s="1"/>
  <c r="AC12" i="52" s="1"/>
  <c r="AF21" i="51" l="1"/>
  <c r="AD21" i="51"/>
  <c r="X21" i="51"/>
  <c r="W21" i="51"/>
  <c r="V21" i="51"/>
  <c r="U21" i="51"/>
  <c r="T21" i="51"/>
  <c r="Q21" i="51"/>
  <c r="L21" i="51"/>
  <c r="M21" i="51" s="1"/>
  <c r="O21" i="51" s="1"/>
  <c r="AF20" i="51"/>
  <c r="AD20" i="51"/>
  <c r="X20" i="51"/>
  <c r="W20" i="51"/>
  <c r="V20" i="51"/>
  <c r="Y20" i="51" s="1"/>
  <c r="U20" i="51"/>
  <c r="T20" i="51"/>
  <c r="Q20" i="51"/>
  <c r="L20" i="51"/>
  <c r="M20" i="51" s="1"/>
  <c r="O20" i="51" s="1"/>
  <c r="AF19" i="51"/>
  <c r="AD19" i="51"/>
  <c r="X19" i="51"/>
  <c r="W19" i="51"/>
  <c r="V19" i="51"/>
  <c r="U19" i="51"/>
  <c r="T19" i="51"/>
  <c r="Q19" i="51"/>
  <c r="M19" i="51"/>
  <c r="O19" i="51" s="1"/>
  <c r="L19" i="51"/>
  <c r="AD16" i="51"/>
  <c r="X16" i="51"/>
  <c r="W16" i="51"/>
  <c r="V16" i="51"/>
  <c r="U16" i="51"/>
  <c r="T16" i="51"/>
  <c r="Y16" i="51" s="1"/>
  <c r="L16" i="51"/>
  <c r="M16" i="51" s="1"/>
  <c r="O16" i="51" s="1"/>
  <c r="R16" i="51"/>
  <c r="AD15" i="51"/>
  <c r="X15" i="51"/>
  <c r="W15" i="51"/>
  <c r="V15" i="51"/>
  <c r="U15" i="51"/>
  <c r="T15" i="51"/>
  <c r="L15" i="51"/>
  <c r="M15" i="51" s="1"/>
  <c r="O15" i="51" s="1"/>
  <c r="AD14" i="51"/>
  <c r="Y14" i="51"/>
  <c r="X14" i="51"/>
  <c r="W14" i="51"/>
  <c r="V14" i="51"/>
  <c r="U14" i="51"/>
  <c r="T14" i="51"/>
  <c r="L14" i="51"/>
  <c r="M14" i="51" s="1"/>
  <c r="O14" i="51" s="1"/>
  <c r="Y21" i="51" l="1"/>
  <c r="Y19" i="51"/>
  <c r="Y15" i="51"/>
  <c r="S16" i="51"/>
  <c r="Z16" i="51" s="1"/>
  <c r="AA16" i="51" s="1"/>
  <c r="R19" i="51"/>
  <c r="S19" i="51" s="1"/>
  <c r="Z19" i="51" s="1"/>
  <c r="AA19" i="51" s="1"/>
  <c r="R14" i="51"/>
  <c r="S14" i="51"/>
  <c r="Z14" i="51" s="1"/>
  <c r="AA14" i="51" s="1"/>
  <c r="R15" i="51"/>
  <c r="S15" i="51" s="1"/>
  <c r="Z15" i="51" s="1"/>
  <c r="AA15" i="51" s="1"/>
  <c r="S17" i="50"/>
  <c r="N17" i="50"/>
  <c r="O17" i="50" s="1"/>
  <c r="Q17" i="50" s="1"/>
  <c r="S16" i="50"/>
  <c r="N16" i="50"/>
  <c r="O16" i="50" s="1"/>
  <c r="Q16" i="50" s="1"/>
  <c r="S15" i="50"/>
  <c r="N15" i="50"/>
  <c r="O15" i="50" s="1"/>
  <c r="Q15" i="50" s="1"/>
  <c r="S13" i="50"/>
  <c r="N13" i="50"/>
  <c r="O13" i="50" s="1"/>
  <c r="Q13" i="50" s="1"/>
  <c r="S12" i="50"/>
  <c r="N12" i="50"/>
  <c r="O12" i="50" s="1"/>
  <c r="Q12" i="50" s="1"/>
  <c r="S11" i="50"/>
  <c r="N11" i="50"/>
  <c r="O11" i="50" s="1"/>
  <c r="Q11" i="50" s="1"/>
  <c r="S17" i="49"/>
  <c r="N17" i="49"/>
  <c r="O17" i="49" s="1"/>
  <c r="Q17" i="49" s="1"/>
  <c r="S16" i="49"/>
  <c r="N16" i="49"/>
  <c r="O16" i="49" s="1"/>
  <c r="Q16" i="49" s="1"/>
  <c r="S15" i="49"/>
  <c r="N15" i="49"/>
  <c r="O15" i="49" s="1"/>
  <c r="Q15" i="49" s="1"/>
  <c r="S13" i="49"/>
  <c r="N13" i="49"/>
  <c r="O13" i="49" s="1"/>
  <c r="Q13" i="49" s="1"/>
  <c r="S12" i="49"/>
  <c r="N12" i="49"/>
  <c r="O12" i="49" s="1"/>
  <c r="Q12" i="49" s="1"/>
  <c r="S11" i="49"/>
  <c r="N11" i="49"/>
  <c r="O11" i="49" s="1"/>
  <c r="Q11" i="49" s="1"/>
  <c r="S17" i="48"/>
  <c r="N17" i="48"/>
  <c r="O17" i="48" s="1"/>
  <c r="Q17" i="48" s="1"/>
  <c r="S16" i="48"/>
  <c r="N16" i="48"/>
  <c r="O16" i="48" s="1"/>
  <c r="Q16" i="48" s="1"/>
  <c r="S15" i="48"/>
  <c r="N15" i="48"/>
  <c r="O15" i="48" s="1"/>
  <c r="Q15" i="48" s="1"/>
  <c r="S13" i="48"/>
  <c r="N13" i="48"/>
  <c r="O13" i="48" s="1"/>
  <c r="Q13" i="48" s="1"/>
  <c r="S12" i="48"/>
  <c r="N12" i="48"/>
  <c r="O12" i="48" s="1"/>
  <c r="Q12" i="48" s="1"/>
  <c r="S11" i="48"/>
  <c r="N11" i="48"/>
  <c r="O11" i="48" s="1"/>
  <c r="Q11" i="48" s="1"/>
  <c r="S17" i="47"/>
  <c r="N17" i="47"/>
  <c r="O17" i="47" s="1"/>
  <c r="Q17" i="47" s="1"/>
  <c r="S16" i="47"/>
  <c r="N16" i="47"/>
  <c r="O16" i="47" s="1"/>
  <c r="Q16" i="47" s="1"/>
  <c r="S15" i="47"/>
  <c r="N15" i="47"/>
  <c r="O15" i="47" s="1"/>
  <c r="Q15" i="47" s="1"/>
  <c r="S13" i="47"/>
  <c r="N13" i="47"/>
  <c r="O13" i="47" s="1"/>
  <c r="Q13" i="47" s="1"/>
  <c r="S12" i="47"/>
  <c r="N12" i="47"/>
  <c r="O12" i="47" s="1"/>
  <c r="Q12" i="47" s="1"/>
  <c r="S11" i="47"/>
  <c r="N11" i="47"/>
  <c r="O11" i="47" s="1"/>
  <c r="Q11" i="47" s="1"/>
  <c r="S17" i="46"/>
  <c r="N17" i="46"/>
  <c r="O17" i="46" s="1"/>
  <c r="Q17" i="46" s="1"/>
  <c r="S16" i="46"/>
  <c r="N16" i="46"/>
  <c r="O16" i="46" s="1"/>
  <c r="Q16" i="46" s="1"/>
  <c r="S15" i="46"/>
  <c r="N15" i="46"/>
  <c r="O15" i="46" s="1"/>
  <c r="Q15" i="46" s="1"/>
  <c r="S13" i="46"/>
  <c r="N13" i="46"/>
  <c r="O13" i="46" s="1"/>
  <c r="Q13" i="46" s="1"/>
  <c r="S12" i="46"/>
  <c r="N12" i="46"/>
  <c r="O12" i="46" s="1"/>
  <c r="Q12" i="46" s="1"/>
  <c r="S11" i="46"/>
  <c r="N11" i="46"/>
  <c r="O11" i="46" s="1"/>
  <c r="Q11" i="46" s="1"/>
  <c r="R21" i="51" l="1"/>
  <c r="S21" i="51" s="1"/>
  <c r="Z21" i="51" s="1"/>
  <c r="AA21" i="51" s="1"/>
  <c r="R20" i="51"/>
  <c r="S20" i="51" s="1"/>
  <c r="Z20" i="51" s="1"/>
  <c r="AA20" i="51" s="1"/>
  <c r="AK15" i="45"/>
  <c r="AI15" i="45" s="1"/>
  <c r="AE10" i="50"/>
  <c r="T11" i="50"/>
  <c r="U11" i="50" s="1"/>
  <c r="Y11" i="50"/>
  <c r="AK11" i="50"/>
  <c r="T12" i="50"/>
  <c r="U12" i="50" s="1"/>
  <c r="Y12" i="50"/>
  <c r="AK12" i="50"/>
  <c r="AI12" i="50" s="1"/>
  <c r="AH12" i="50" s="1"/>
  <c r="T13" i="50"/>
  <c r="U13" i="50" s="1"/>
  <c r="Y13" i="50"/>
  <c r="AK13" i="50"/>
  <c r="AI13" i="50" s="1"/>
  <c r="AH13" i="50" s="1"/>
  <c r="AE14" i="50"/>
  <c r="T15" i="50"/>
  <c r="U15" i="50" s="1"/>
  <c r="Y15" i="50"/>
  <c r="AK15" i="50"/>
  <c r="AI15" i="50" s="1"/>
  <c r="AH15" i="50" s="1"/>
  <c r="T16" i="50"/>
  <c r="Y16" i="50"/>
  <c r="AK16" i="50"/>
  <c r="AI16" i="50" s="1"/>
  <c r="AH16" i="50" s="1"/>
  <c r="T17" i="50"/>
  <c r="U17" i="50" s="1"/>
  <c r="Y17" i="50"/>
  <c r="AK17" i="50"/>
  <c r="AI17" i="50" s="1"/>
  <c r="AH17" i="50" s="1"/>
  <c r="AE10" i="49"/>
  <c r="T11" i="49"/>
  <c r="U11" i="49" s="1"/>
  <c r="Y11" i="49"/>
  <c r="AK11" i="49"/>
  <c r="T12" i="49"/>
  <c r="Y12" i="49"/>
  <c r="AK12" i="49"/>
  <c r="AI12" i="49" s="1"/>
  <c r="AH12" i="49" s="1"/>
  <c r="T13" i="49"/>
  <c r="U13" i="49" s="1"/>
  <c r="Y13" i="49"/>
  <c r="AK13" i="49"/>
  <c r="AI13" i="49" s="1"/>
  <c r="AH13" i="49" s="1"/>
  <c r="AE14" i="49"/>
  <c r="T15" i="49"/>
  <c r="U15" i="49" s="1"/>
  <c r="Y15" i="49"/>
  <c r="AK15" i="49"/>
  <c r="AI15" i="49" s="1"/>
  <c r="AH15" i="49" s="1"/>
  <c r="T16" i="49"/>
  <c r="U16" i="49" s="1"/>
  <c r="Y16" i="49"/>
  <c r="AK16" i="49"/>
  <c r="AI16" i="49" s="1"/>
  <c r="AH16" i="49" s="1"/>
  <c r="T17" i="49"/>
  <c r="U17" i="49" s="1"/>
  <c r="Y17" i="49"/>
  <c r="AK17" i="49"/>
  <c r="AI17" i="49" s="1"/>
  <c r="AH17" i="49" s="1"/>
  <c r="F9" i="48"/>
  <c r="AE10" i="48"/>
  <c r="T11" i="48"/>
  <c r="U11" i="48" s="1"/>
  <c r="AK11" i="48"/>
  <c r="AI11" i="48" s="1"/>
  <c r="AH11" i="48" s="1"/>
  <c r="T12" i="48"/>
  <c r="U12" i="48" s="1"/>
  <c r="AK12" i="48"/>
  <c r="AI12" i="48" s="1"/>
  <c r="AH12" i="48" s="1"/>
  <c r="T13" i="48"/>
  <c r="U13" i="48" s="1"/>
  <c r="AK13" i="48"/>
  <c r="AI13" i="48" s="1"/>
  <c r="AH13" i="48" s="1"/>
  <c r="T15" i="48"/>
  <c r="AK15" i="48"/>
  <c r="AI15" i="48" s="1"/>
  <c r="AH15" i="48" s="1"/>
  <c r="T16" i="48"/>
  <c r="U16" i="48"/>
  <c r="AK16" i="48"/>
  <c r="AI16" i="48" s="1"/>
  <c r="AH16" i="48" s="1"/>
  <c r="T17" i="48"/>
  <c r="U17" i="48"/>
  <c r="AK17" i="48"/>
  <c r="F9" i="47"/>
  <c r="AE10" i="47"/>
  <c r="T11" i="47"/>
  <c r="U11" i="47" s="1"/>
  <c r="Y11" i="47"/>
  <c r="AJ11" i="47"/>
  <c r="T12" i="47"/>
  <c r="U12" i="47"/>
  <c r="Y12" i="47"/>
  <c r="AJ12" i="47"/>
  <c r="T13" i="47"/>
  <c r="U13" i="47" s="1"/>
  <c r="Y13" i="47"/>
  <c r="AJ13" i="47"/>
  <c r="AE14" i="47"/>
  <c r="T15" i="47"/>
  <c r="U15" i="47" s="1"/>
  <c r="Y15" i="47"/>
  <c r="AJ15" i="47"/>
  <c r="T16" i="47"/>
  <c r="Y16" i="47"/>
  <c r="AJ16" i="47"/>
  <c r="T17" i="47"/>
  <c r="U17" i="47" s="1"/>
  <c r="Y17" i="47"/>
  <c r="AJ17" i="47"/>
  <c r="F9" i="46"/>
  <c r="AE10" i="46"/>
  <c r="T11" i="46"/>
  <c r="U11" i="46" s="1"/>
  <c r="Y11" i="46"/>
  <c r="AK11" i="46"/>
  <c r="AI11" i="46" s="1"/>
  <c r="T12" i="46"/>
  <c r="Y12" i="46"/>
  <c r="AK12" i="46"/>
  <c r="AI12" i="46" s="1"/>
  <c r="T13" i="46"/>
  <c r="Y13" i="46"/>
  <c r="AK13" i="46"/>
  <c r="AI13" i="46" s="1"/>
  <c r="AE14" i="46"/>
  <c r="T15" i="46"/>
  <c r="Y15" i="46"/>
  <c r="T16" i="46"/>
  <c r="U16" i="46" s="1"/>
  <c r="Y16" i="46"/>
  <c r="T17" i="46"/>
  <c r="Y17" i="46"/>
  <c r="F9" i="45"/>
  <c r="F11" i="45" s="1"/>
  <c r="N11" i="45"/>
  <c r="O11" i="45" s="1"/>
  <c r="Q11" i="45" s="1"/>
  <c r="S11" i="45"/>
  <c r="T11" i="45"/>
  <c r="Y11" i="45"/>
  <c r="AK11" i="45"/>
  <c r="AI11" i="45" s="1"/>
  <c r="N12" i="45"/>
  <c r="O12" i="45" s="1"/>
  <c r="Q12" i="45" s="1"/>
  <c r="S12" i="45"/>
  <c r="T12" i="45" s="1"/>
  <c r="Y12" i="45"/>
  <c r="AK12" i="45"/>
  <c r="AI12" i="45" s="1"/>
  <c r="N13" i="45"/>
  <c r="O13" i="45"/>
  <c r="Q13" i="45"/>
  <c r="S13" i="45"/>
  <c r="T13" i="45"/>
  <c r="U13" i="45"/>
  <c r="Y13" i="45"/>
  <c r="AK13" i="45"/>
  <c r="AI13" i="45" s="1"/>
  <c r="N15" i="45"/>
  <c r="O15" i="45"/>
  <c r="Q15" i="45"/>
  <c r="S15" i="45"/>
  <c r="T15" i="45" s="1"/>
  <c r="U15" i="45" s="1"/>
  <c r="Y15" i="45"/>
  <c r="N16" i="45"/>
  <c r="O16" i="45"/>
  <c r="Q16" i="45"/>
  <c r="S16" i="45"/>
  <c r="T16" i="45" s="1"/>
  <c r="U16" i="45" s="1"/>
  <c r="Y16" i="45"/>
  <c r="AK16" i="45"/>
  <c r="AI16" i="45" s="1"/>
  <c r="N17" i="45"/>
  <c r="O17" i="45"/>
  <c r="Q17" i="45"/>
  <c r="S17" i="45"/>
  <c r="T17" i="45" s="1"/>
  <c r="U17" i="45" s="1"/>
  <c r="Y17" i="45"/>
  <c r="AK17" i="45"/>
  <c r="AI17" i="45" s="1"/>
  <c r="AF20" i="25"/>
  <c r="AF21" i="25"/>
  <c r="AF19" i="25"/>
  <c r="G20" i="25"/>
  <c r="G21" i="25"/>
  <c r="Q20" i="25"/>
  <c r="Q21" i="25"/>
  <c r="Q19" i="25"/>
  <c r="AD21" i="25"/>
  <c r="X21" i="25"/>
  <c r="W21" i="25"/>
  <c r="V21" i="25"/>
  <c r="U21" i="25"/>
  <c r="T21" i="25"/>
  <c r="L21" i="25"/>
  <c r="M21" i="25" s="1"/>
  <c r="O21" i="25" s="1"/>
  <c r="AD20" i="25"/>
  <c r="X20" i="25"/>
  <c r="W20" i="25"/>
  <c r="V20" i="25"/>
  <c r="U20" i="25"/>
  <c r="T20" i="25"/>
  <c r="L20" i="25"/>
  <c r="M20" i="25" s="1"/>
  <c r="O20" i="25" s="1"/>
  <c r="AD19" i="25"/>
  <c r="X19" i="25"/>
  <c r="W19" i="25"/>
  <c r="V19" i="25"/>
  <c r="U19" i="25"/>
  <c r="T19" i="25"/>
  <c r="L19" i="25"/>
  <c r="M19" i="25" s="1"/>
  <c r="O19" i="25" s="1"/>
  <c r="G16" i="25"/>
  <c r="R16" i="25" s="1"/>
  <c r="G15" i="25"/>
  <c r="G14" i="25"/>
  <c r="AD16" i="25"/>
  <c r="X16" i="25"/>
  <c r="W16" i="25"/>
  <c r="V16" i="25"/>
  <c r="U16" i="25"/>
  <c r="T16" i="25"/>
  <c r="L16" i="25"/>
  <c r="M16" i="25" s="1"/>
  <c r="O16" i="25" s="1"/>
  <c r="AD15" i="25"/>
  <c r="X15" i="25"/>
  <c r="W15" i="25"/>
  <c r="V15" i="25"/>
  <c r="U15" i="25"/>
  <c r="T15" i="25"/>
  <c r="L15" i="25"/>
  <c r="M15" i="25" s="1"/>
  <c r="O15" i="25" s="1"/>
  <c r="AD14" i="25"/>
  <c r="X14" i="25"/>
  <c r="W14" i="25"/>
  <c r="V14" i="25"/>
  <c r="U14" i="25"/>
  <c r="T14" i="25"/>
  <c r="L14" i="25"/>
  <c r="M14" i="25" s="1"/>
  <c r="O14" i="25" s="1"/>
  <c r="AK16" i="46" l="1"/>
  <c r="AI16" i="46" s="1"/>
  <c r="AK17" i="46"/>
  <c r="AI17" i="46" s="1"/>
  <c r="F16" i="48"/>
  <c r="F11" i="48"/>
  <c r="F15" i="48"/>
  <c r="F13" i="48"/>
  <c r="F12" i="48"/>
  <c r="F17" i="48"/>
  <c r="F13" i="47"/>
  <c r="F17" i="47"/>
  <c r="F11" i="47"/>
  <c r="F15" i="47"/>
  <c r="F12" i="47"/>
  <c r="F16" i="47"/>
  <c r="F16" i="46"/>
  <c r="F11" i="46"/>
  <c r="F13" i="46"/>
  <c r="F15" i="46"/>
  <c r="F17" i="46"/>
  <c r="F12" i="46"/>
  <c r="U12" i="45"/>
  <c r="U11" i="45"/>
  <c r="F9" i="49"/>
  <c r="F9" i="50"/>
  <c r="AK15" i="46"/>
  <c r="AI15" i="46" s="1"/>
  <c r="AL12" i="50"/>
  <c r="AL17" i="50"/>
  <c r="AL13" i="50"/>
  <c r="AL16" i="50"/>
  <c r="U16" i="50"/>
  <c r="AL15" i="50"/>
  <c r="AF12" i="50"/>
  <c r="AG12" i="50" s="1"/>
  <c r="AF17" i="50"/>
  <c r="AG17" i="50" s="1"/>
  <c r="AF13" i="50"/>
  <c r="AG13" i="50" s="1"/>
  <c r="AF15" i="50"/>
  <c r="AG15" i="50" s="1"/>
  <c r="AI11" i="50"/>
  <c r="AH11" i="50" s="1"/>
  <c r="AF11" i="50" s="1"/>
  <c r="AL15" i="49"/>
  <c r="AL12" i="49"/>
  <c r="AL13" i="49"/>
  <c r="AF17" i="49"/>
  <c r="AG17" i="49" s="1"/>
  <c r="AF13" i="49"/>
  <c r="AG13" i="49" s="1"/>
  <c r="AL17" i="49"/>
  <c r="AF15" i="49"/>
  <c r="AG15" i="49" s="1"/>
  <c r="AL16" i="49"/>
  <c r="U12" i="49"/>
  <c r="AF16" i="49"/>
  <c r="AG16" i="49" s="1"/>
  <c r="AI11" i="49"/>
  <c r="AH11" i="49" s="1"/>
  <c r="AF11" i="49" s="1"/>
  <c r="AF12" i="48"/>
  <c r="AG12" i="48" s="1"/>
  <c r="AF11" i="48"/>
  <c r="AG11" i="48" s="1"/>
  <c r="AL13" i="48"/>
  <c r="AF13" i="48"/>
  <c r="AG13" i="48" s="1"/>
  <c r="AL12" i="48"/>
  <c r="AL11" i="48"/>
  <c r="U15" i="48"/>
  <c r="AL16" i="48"/>
  <c r="AF16" i="48"/>
  <c r="AG16" i="48" s="1"/>
  <c r="AL15" i="48"/>
  <c r="AI17" i="48"/>
  <c r="AH17" i="48" s="1"/>
  <c r="AL17" i="48" s="1"/>
  <c r="U16" i="47"/>
  <c r="U17" i="46"/>
  <c r="U12" i="46"/>
  <c r="U15" i="46"/>
  <c r="U13" i="46"/>
  <c r="F17" i="45"/>
  <c r="F16" i="45"/>
  <c r="F15" i="45"/>
  <c r="F13" i="45"/>
  <c r="F12" i="45"/>
  <c r="Y21" i="25"/>
  <c r="Y20" i="25"/>
  <c r="Y19" i="25"/>
  <c r="R19" i="25"/>
  <c r="S19" i="25" s="1"/>
  <c r="R21" i="25"/>
  <c r="S21" i="25" s="1"/>
  <c r="R20" i="25"/>
  <c r="S20" i="25" s="1"/>
  <c r="Y15" i="25"/>
  <c r="Y14" i="25"/>
  <c r="Y16" i="25"/>
  <c r="S16" i="25"/>
  <c r="R14" i="25"/>
  <c r="S14" i="25" s="1"/>
  <c r="R15" i="25"/>
  <c r="S15" i="25" s="1"/>
  <c r="Z15" i="25" l="1"/>
  <c r="AA15" i="25" s="1"/>
  <c r="AL11" i="50"/>
  <c r="AD13" i="49"/>
  <c r="AE13" i="49" s="1"/>
  <c r="AD13" i="50"/>
  <c r="AE13" i="50" s="1"/>
  <c r="AD13" i="45"/>
  <c r="AE13" i="45" s="1"/>
  <c r="AD13" i="48"/>
  <c r="AE13" i="48" s="1"/>
  <c r="AD13" i="46"/>
  <c r="AE13" i="46" s="1"/>
  <c r="AD13" i="47"/>
  <c r="AE13" i="47" s="1"/>
  <c r="AD11" i="49"/>
  <c r="AE11" i="49" s="1"/>
  <c r="AD11" i="45"/>
  <c r="AE11" i="45" s="1"/>
  <c r="AD11" i="48"/>
  <c r="AE11" i="48" s="1"/>
  <c r="AD11" i="47"/>
  <c r="AE11" i="47" s="1"/>
  <c r="AD11" i="50"/>
  <c r="AE11" i="50" s="1"/>
  <c r="AD11" i="46"/>
  <c r="AE11" i="46" s="1"/>
  <c r="AF17" i="48"/>
  <c r="AG17" i="48" s="1"/>
  <c r="AD16" i="49"/>
  <c r="AE16" i="49" s="1"/>
  <c r="AD16" i="48"/>
  <c r="AE16" i="48" s="1"/>
  <c r="AD16" i="47"/>
  <c r="AE16" i="47" s="1"/>
  <c r="AD16" i="45"/>
  <c r="AE16" i="45" s="1"/>
  <c r="AD16" i="46"/>
  <c r="AE16" i="46" s="1"/>
  <c r="AD16" i="50"/>
  <c r="AE16" i="50" s="1"/>
  <c r="F13" i="49"/>
  <c r="F17" i="49"/>
  <c r="F12" i="49"/>
  <c r="F11" i="49"/>
  <c r="F16" i="49"/>
  <c r="F15" i="49"/>
  <c r="F13" i="50"/>
  <c r="F12" i="50"/>
  <c r="F17" i="50"/>
  <c r="F16" i="50"/>
  <c r="F11" i="50"/>
  <c r="F15" i="50"/>
  <c r="AG11" i="50"/>
  <c r="AF16" i="50"/>
  <c r="AG16" i="50" s="1"/>
  <c r="AF12" i="49"/>
  <c r="AG12" i="49" s="1"/>
  <c r="AL11" i="49"/>
  <c r="AG11" i="49"/>
  <c r="AF15" i="48"/>
  <c r="AG15" i="48" s="1"/>
  <c r="Z21" i="25"/>
  <c r="AA21" i="25" s="1"/>
  <c r="Z20" i="25"/>
  <c r="AA20" i="25" s="1"/>
  <c r="Z19" i="25"/>
  <c r="AA19" i="25" s="1"/>
  <c r="Z14" i="25"/>
  <c r="AA14" i="25" s="1"/>
  <c r="Z16" i="25"/>
  <c r="AA16" i="25" s="1"/>
  <c r="V13" i="46" l="1"/>
  <c r="W13" i="46"/>
  <c r="Z13" i="46"/>
  <c r="X13" i="46"/>
  <c r="AH13" i="46"/>
  <c r="V13" i="50"/>
  <c r="X13" i="50"/>
  <c r="W13" i="50"/>
  <c r="Z13" i="50"/>
  <c r="W13" i="47"/>
  <c r="V13" i="47"/>
  <c r="X13" i="47"/>
  <c r="Z13" i="47"/>
  <c r="AH13" i="47"/>
  <c r="AH13" i="45"/>
  <c r="Z13" i="45"/>
  <c r="W13" i="45"/>
  <c r="X13" i="45"/>
  <c r="V13" i="45"/>
  <c r="Z13" i="49"/>
  <c r="V13" i="49"/>
  <c r="X13" i="49"/>
  <c r="W13" i="49"/>
  <c r="W13" i="48"/>
  <c r="X13" i="48"/>
  <c r="Z13" i="48"/>
  <c r="V13" i="48"/>
  <c r="Z11" i="50"/>
  <c r="W11" i="50"/>
  <c r="X11" i="50"/>
  <c r="V11" i="50"/>
  <c r="V11" i="46"/>
  <c r="X11" i="46"/>
  <c r="AH11" i="46"/>
  <c r="W11" i="46"/>
  <c r="Z11" i="46"/>
  <c r="X11" i="48"/>
  <c r="Z11" i="48"/>
  <c r="V11" i="48"/>
  <c r="W11" i="48"/>
  <c r="Z11" i="47"/>
  <c r="V11" i="47"/>
  <c r="W11" i="47"/>
  <c r="AH11" i="47"/>
  <c r="X11" i="47"/>
  <c r="X11" i="45"/>
  <c r="Z11" i="45"/>
  <c r="AH11" i="45"/>
  <c r="V11" i="45"/>
  <c r="W11" i="45"/>
  <c r="Z11" i="49"/>
  <c r="X11" i="49"/>
  <c r="V11" i="49"/>
  <c r="W11" i="49"/>
  <c r="AD12" i="49"/>
  <c r="AE12" i="49" s="1"/>
  <c r="AD12" i="47"/>
  <c r="AE12" i="47" s="1"/>
  <c r="AD12" i="45"/>
  <c r="AE12" i="45" s="1"/>
  <c r="AD12" i="46"/>
  <c r="AE12" i="46" s="1"/>
  <c r="AD12" i="48"/>
  <c r="AE12" i="48" s="1"/>
  <c r="AD12" i="50"/>
  <c r="AE12" i="50" s="1"/>
  <c r="AD17" i="49"/>
  <c r="AE17" i="49" s="1"/>
  <c r="AD17" i="50"/>
  <c r="AE17" i="50" s="1"/>
  <c r="AD17" i="48"/>
  <c r="AE17" i="48" s="1"/>
  <c r="AD17" i="47"/>
  <c r="AE17" i="47" s="1"/>
  <c r="AD17" i="45"/>
  <c r="AE17" i="45" s="1"/>
  <c r="AD17" i="46"/>
  <c r="AE17" i="46" s="1"/>
  <c r="Z16" i="46"/>
  <c r="AH16" i="46"/>
  <c r="V16" i="46"/>
  <c r="X16" i="46"/>
  <c r="W16" i="46"/>
  <c r="X16" i="45"/>
  <c r="AH16" i="45"/>
  <c r="V16" i="45"/>
  <c r="W16" i="45"/>
  <c r="Z16" i="45"/>
  <c r="Z16" i="47"/>
  <c r="X16" i="47"/>
  <c r="V16" i="47"/>
  <c r="AH16" i="47"/>
  <c r="W16" i="47"/>
  <c r="V16" i="48"/>
  <c r="W16" i="48"/>
  <c r="X16" i="48"/>
  <c r="Z16" i="48"/>
  <c r="X16" i="50"/>
  <c r="V16" i="50"/>
  <c r="W16" i="50"/>
  <c r="Z16" i="50"/>
  <c r="W16" i="49"/>
  <c r="Z16" i="49"/>
  <c r="X16" i="49"/>
  <c r="V16" i="49"/>
  <c r="AD15" i="49"/>
  <c r="AE15" i="49" s="1"/>
  <c r="AD15" i="48"/>
  <c r="AE15" i="48" s="1"/>
  <c r="AD15" i="50"/>
  <c r="AE15" i="50" s="1"/>
  <c r="AD15" i="46"/>
  <c r="AE15" i="46" s="1"/>
  <c r="AD15" i="47"/>
  <c r="AE15" i="47" s="1"/>
  <c r="AD15" i="45"/>
  <c r="AE15" i="45" s="1"/>
  <c r="AA11" i="50" l="1"/>
  <c r="AB11" i="50" s="1"/>
  <c r="AC11" i="50" s="1"/>
  <c r="AA13" i="45"/>
  <c r="AB13" i="45" s="1"/>
  <c r="AC13" i="45" s="1"/>
  <c r="AA13" i="48"/>
  <c r="AB13" i="48" s="1"/>
  <c r="AC13" i="48" s="1"/>
  <c r="AA13" i="47"/>
  <c r="AB13" i="47" s="1"/>
  <c r="AC13" i="47" s="1"/>
  <c r="AA13" i="49"/>
  <c r="AB13" i="49" s="1"/>
  <c r="AC13" i="49" s="1"/>
  <c r="AA13" i="50"/>
  <c r="AB13" i="50" s="1"/>
  <c r="AC13" i="50" s="1"/>
  <c r="AA11" i="48"/>
  <c r="AB11" i="48" s="1"/>
  <c r="AC11" i="48" s="1"/>
  <c r="AF13" i="45"/>
  <c r="AJ13" i="45"/>
  <c r="AL13" i="45"/>
  <c r="AG13" i="45"/>
  <c r="AA11" i="46"/>
  <c r="AB11" i="46" s="1"/>
  <c r="AC11" i="46" s="1"/>
  <c r="AK13" i="47"/>
  <c r="AF13" i="47"/>
  <c r="AG13" i="47" s="1"/>
  <c r="AL13" i="46"/>
  <c r="AJ13" i="46"/>
  <c r="AF13" i="46"/>
  <c r="AG13" i="46" s="1"/>
  <c r="AA13" i="46"/>
  <c r="AB13" i="46" s="1"/>
  <c r="AC13" i="46" s="1"/>
  <c r="AA11" i="45"/>
  <c r="AB11" i="45" s="1"/>
  <c r="AC11" i="45" s="1"/>
  <c r="AJ11" i="45"/>
  <c r="AL11" i="45"/>
  <c r="AF11" i="45"/>
  <c r="AG11" i="45" s="1"/>
  <c r="AF11" i="46"/>
  <c r="AG11" i="46" s="1"/>
  <c r="AJ11" i="46"/>
  <c r="AL11" i="46"/>
  <c r="AA11" i="47"/>
  <c r="AB11" i="47" s="1"/>
  <c r="AC11" i="47" s="1"/>
  <c r="AK11" i="47"/>
  <c r="AF11" i="47"/>
  <c r="AG11" i="47" s="1"/>
  <c r="AA11" i="49"/>
  <c r="AB11" i="49" s="1"/>
  <c r="AC11" i="49" s="1"/>
  <c r="Z12" i="45"/>
  <c r="W12" i="45"/>
  <c r="AH12" i="45"/>
  <c r="V12" i="45"/>
  <c r="X12" i="45"/>
  <c r="Z12" i="50"/>
  <c r="W12" i="50"/>
  <c r="X12" i="50"/>
  <c r="V12" i="50"/>
  <c r="V12" i="47"/>
  <c r="AH12" i="47"/>
  <c r="W12" i="47"/>
  <c r="Z12" i="47"/>
  <c r="X12" i="47"/>
  <c r="X12" i="48"/>
  <c r="V12" i="48"/>
  <c r="Z12" i="48"/>
  <c r="W12" i="48"/>
  <c r="V12" i="46"/>
  <c r="AH12" i="46"/>
  <c r="Z12" i="46"/>
  <c r="X12" i="46"/>
  <c r="W12" i="46"/>
  <c r="V12" i="49"/>
  <c r="W12" i="49"/>
  <c r="Z12" i="49"/>
  <c r="X12" i="49"/>
  <c r="Z17" i="45"/>
  <c r="AH17" i="45"/>
  <c r="X17" i="45"/>
  <c r="V17" i="45"/>
  <c r="W17" i="45"/>
  <c r="X17" i="48"/>
  <c r="W17" i="48"/>
  <c r="V17" i="48"/>
  <c r="Z17" i="48"/>
  <c r="V17" i="49"/>
  <c r="W17" i="49"/>
  <c r="X17" i="49"/>
  <c r="Z17" i="49"/>
  <c r="AH17" i="46"/>
  <c r="W17" i="46"/>
  <c r="Z17" i="46"/>
  <c r="V17" i="46"/>
  <c r="X17" i="46"/>
  <c r="V17" i="47"/>
  <c r="Z17" i="47"/>
  <c r="X17" i="47"/>
  <c r="W17" i="47"/>
  <c r="AH17" i="47"/>
  <c r="Z17" i="50"/>
  <c r="X17" i="50"/>
  <c r="V17" i="50"/>
  <c r="W17" i="50"/>
  <c r="AA16" i="50"/>
  <c r="AB16" i="50" s="1"/>
  <c r="AC16" i="50" s="1"/>
  <c r="AF16" i="45"/>
  <c r="AG16" i="45" s="1"/>
  <c r="AJ16" i="45"/>
  <c r="AL16" i="45"/>
  <c r="AA16" i="49"/>
  <c r="AB16" i="49" s="1"/>
  <c r="AC16" i="49" s="1"/>
  <c r="AA16" i="46"/>
  <c r="AB16" i="46" s="1"/>
  <c r="AC16" i="46" s="1"/>
  <c r="AF16" i="47"/>
  <c r="AG16" i="47" s="1"/>
  <c r="AK16" i="47"/>
  <c r="AJ16" i="46"/>
  <c r="AL16" i="46"/>
  <c r="AF16" i="46"/>
  <c r="AG16" i="46" s="1"/>
  <c r="AA16" i="45"/>
  <c r="AB16" i="45" s="1"/>
  <c r="AC16" i="45" s="1"/>
  <c r="AA16" i="48"/>
  <c r="AB16" i="48" s="1"/>
  <c r="AC16" i="48" s="1"/>
  <c r="AA16" i="47"/>
  <c r="AB16" i="47" s="1"/>
  <c r="AC16" i="47" s="1"/>
  <c r="W15" i="45"/>
  <c r="X15" i="45"/>
  <c r="V15" i="45"/>
  <c r="AH15" i="45"/>
  <c r="Z15" i="45"/>
  <c r="Z15" i="46"/>
  <c r="X15" i="46"/>
  <c r="W15" i="46"/>
  <c r="AH15" i="46"/>
  <c r="V15" i="46"/>
  <c r="W15" i="47"/>
  <c r="Z15" i="47"/>
  <c r="X15" i="47"/>
  <c r="V15" i="47"/>
  <c r="AH15" i="47"/>
  <c r="Z15" i="49"/>
  <c r="W15" i="49"/>
  <c r="X15" i="49"/>
  <c r="V15" i="49"/>
  <c r="W15" i="50"/>
  <c r="X15" i="50"/>
  <c r="V15" i="50"/>
  <c r="Z15" i="50"/>
  <c r="V15" i="48"/>
  <c r="W15" i="48"/>
  <c r="Z15" i="48"/>
  <c r="X15" i="48"/>
  <c r="AA12" i="50" l="1"/>
  <c r="AB12" i="50" s="1"/>
  <c r="AC12" i="50" s="1"/>
  <c r="AA17" i="47"/>
  <c r="AB17" i="47" s="1"/>
  <c r="AC17" i="47" s="1"/>
  <c r="AA12" i="49"/>
  <c r="AB12" i="49" s="1"/>
  <c r="AC12" i="49" s="1"/>
  <c r="AA17" i="48"/>
  <c r="AB17" i="48" s="1"/>
  <c r="AC17" i="48" s="1"/>
  <c r="AK12" i="47"/>
  <c r="AF12" i="47"/>
  <c r="AG12" i="47"/>
  <c r="AA12" i="45"/>
  <c r="AB12" i="45" s="1"/>
  <c r="AC12" i="45" s="1"/>
  <c r="AJ12" i="46"/>
  <c r="AF12" i="46"/>
  <c r="AG12" i="46" s="1"/>
  <c r="AL12" i="46"/>
  <c r="AJ12" i="45"/>
  <c r="AF12" i="45"/>
  <c r="AG12" i="45" s="1"/>
  <c r="AL12" i="45"/>
  <c r="AA12" i="47"/>
  <c r="AB12" i="47" s="1"/>
  <c r="AC12" i="47" s="1"/>
  <c r="AA12" i="46"/>
  <c r="AB12" i="46" s="1"/>
  <c r="AC12" i="46" s="1"/>
  <c r="AA12" i="48"/>
  <c r="AB12" i="48" s="1"/>
  <c r="AC12" i="48" s="1"/>
  <c r="AA15" i="45"/>
  <c r="AB15" i="45" s="1"/>
  <c r="AC15" i="45" s="1"/>
  <c r="AA15" i="49"/>
  <c r="AB15" i="49" s="1"/>
  <c r="AC15" i="49" s="1"/>
  <c r="AA17" i="45"/>
  <c r="AB17" i="45" s="1"/>
  <c r="AC17" i="45" s="1"/>
  <c r="AF17" i="47"/>
  <c r="AG17" i="47" s="1"/>
  <c r="AK17" i="47"/>
  <c r="AL17" i="46"/>
  <c r="AJ17" i="46"/>
  <c r="AF17" i="46"/>
  <c r="AG17" i="46" s="1"/>
  <c r="AF17" i="45"/>
  <c r="AG17" i="45" s="1"/>
  <c r="AJ17" i="45"/>
  <c r="AL17" i="45"/>
  <c r="AA17" i="49"/>
  <c r="AB17" i="49" s="1"/>
  <c r="AC17" i="49" s="1"/>
  <c r="AA17" i="46"/>
  <c r="AB17" i="46" s="1"/>
  <c r="AC17" i="46" s="1"/>
  <c r="AA17" i="50"/>
  <c r="AB17" i="50" s="1"/>
  <c r="AC17" i="50" s="1"/>
  <c r="AA15" i="46"/>
  <c r="AB15" i="46" s="1"/>
  <c r="AC15" i="46" s="1"/>
  <c r="AF15" i="46"/>
  <c r="AG15" i="46" s="1"/>
  <c r="AL15" i="46"/>
  <c r="AJ15" i="46"/>
  <c r="AJ15" i="45"/>
  <c r="AL15" i="45"/>
  <c r="AF15" i="45"/>
  <c r="AG15" i="45" s="1"/>
  <c r="AA15" i="50"/>
  <c r="AB15" i="50" s="1"/>
  <c r="AC15" i="50" s="1"/>
  <c r="AF15" i="47"/>
  <c r="AG15" i="47" s="1"/>
  <c r="AK15" i="47"/>
  <c r="AA15" i="47"/>
  <c r="AB15" i="47" s="1"/>
  <c r="AC15" i="47" s="1"/>
  <c r="AA15" i="48"/>
  <c r="AB15" i="48" s="1"/>
  <c r="AC15" i="48" s="1"/>
  <c r="AG2" i="54"/>
  <c r="AP2" i="54"/>
  <c r="AM2" i="54"/>
  <c r="BA2" i="54"/>
  <c r="AW2" i="54"/>
  <c r="AI2" i="54"/>
  <c r="AU2" i="54"/>
  <c r="AX2" i="54" s="1"/>
  <c r="AK2" i="54" l="1"/>
  <c r="AQ2" i="54" s="1"/>
  <c r="AR2" i="54" s="1"/>
  <c r="AZ2" i="54"/>
  <c r="AS2" i="54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10.xml><?xml version="1.0" encoding="utf-8"?>
<comments xmlns="http://schemas.openxmlformats.org/spreadsheetml/2006/main">
  <authors>
    <author>Harry Tao</author>
    <author>Hellen Xu</author>
  </authors>
  <commentList>
    <comment ref="D3" authorId="0" shapeId="0">
      <text>
        <r>
          <rPr>
            <sz val="9"/>
            <rFont val="宋体"/>
            <family val="3"/>
            <charset val="134"/>
          </rPr>
          <t xml:space="preserve">Customer Code + Brand Name + Pattern Name
</t>
        </r>
        <r>
          <rPr>
            <b/>
            <sz val="9"/>
            <rFont val="宋体"/>
            <family val="3"/>
            <charset val="134"/>
          </rPr>
          <t>OR</t>
        </r>
        <r>
          <rPr>
            <sz val="9"/>
            <rFont val="宋体"/>
            <family val="3"/>
            <charset val="134"/>
          </rPr>
          <t xml:space="preserve">
Customer Code + Brand Name + Product Feature + Product Description</t>
        </r>
      </text>
    </comment>
    <comment ref="X8" authorId="1" shapeId="0">
      <text>
        <r>
          <rPr>
            <b/>
            <sz val="9"/>
            <color indexed="81"/>
            <rFont val="Tahoma"/>
            <family val="2"/>
          </rPr>
          <t xml:space="preserve">Hellen Xu:
operation team fill in </t>
        </r>
        <r>
          <rPr>
            <sz val="9"/>
            <color indexed="81"/>
            <rFont val="Tahoma"/>
            <family val="2"/>
          </rPr>
          <t>I</t>
        </r>
      </text>
    </comment>
    <comment ref="Y9" authorId="1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comments3.xml><?xml version="1.0" encoding="utf-8"?>
<comments xmlns="http://schemas.openxmlformats.org/spreadsheetml/2006/main">
  <authors>
    <author>Hellen Xu</author>
  </authors>
  <commentList>
    <comment ref="Y9" authorId="0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comments4.xml><?xml version="1.0" encoding="utf-8"?>
<comments xmlns="http://schemas.openxmlformats.org/spreadsheetml/2006/main">
  <authors>
    <author>Hellen Xu</author>
  </authors>
  <commentList>
    <comment ref="Y9" authorId="0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comments5.xml><?xml version="1.0" encoding="utf-8"?>
<comments xmlns="http://schemas.openxmlformats.org/spreadsheetml/2006/main">
  <authors>
    <author>Harry Tao</author>
    <author>Hellen Xu</author>
  </authors>
  <commentList>
    <comment ref="D3" authorId="0" shapeId="0">
      <text>
        <r>
          <rPr>
            <sz val="9"/>
            <rFont val="宋体"/>
            <family val="3"/>
            <charset val="134"/>
          </rPr>
          <t xml:space="preserve">Customer Code + Brand Name + Pattern Name
</t>
        </r>
        <r>
          <rPr>
            <b/>
            <sz val="9"/>
            <rFont val="宋体"/>
            <family val="3"/>
            <charset val="134"/>
          </rPr>
          <t>OR</t>
        </r>
        <r>
          <rPr>
            <sz val="9"/>
            <rFont val="宋体"/>
            <family val="3"/>
            <charset val="134"/>
          </rPr>
          <t xml:space="preserve">
Customer Code + Brand Name + Product Feature + Product Description</t>
        </r>
      </text>
    </comment>
    <comment ref="X8" authorId="1" shapeId="0">
      <text>
        <r>
          <rPr>
            <b/>
            <sz val="9"/>
            <color indexed="81"/>
            <rFont val="Tahoma"/>
            <family val="2"/>
          </rPr>
          <t>Hellen Xu:</t>
        </r>
        <r>
          <rPr>
            <sz val="9"/>
            <color indexed="81"/>
            <rFont val="Tahoma"/>
            <family val="2"/>
          </rPr>
          <t xml:space="preserve">
by operation team </t>
        </r>
      </text>
    </comment>
    <comment ref="Y9" authorId="1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comments6.xml><?xml version="1.0" encoding="utf-8"?>
<comments xmlns="http://schemas.openxmlformats.org/spreadsheetml/2006/main">
  <authors>
    <author>Harry Tao</author>
    <author>Hellen Xu</author>
  </authors>
  <commentList>
    <comment ref="D3" authorId="0" shapeId="0">
      <text>
        <r>
          <rPr>
            <sz val="9"/>
            <rFont val="宋体"/>
            <family val="3"/>
            <charset val="134"/>
          </rPr>
          <t xml:space="preserve">Customer Code + Brand Name + Pattern Name
</t>
        </r>
        <r>
          <rPr>
            <b/>
            <sz val="9"/>
            <rFont val="宋体"/>
            <family val="3"/>
            <charset val="134"/>
          </rPr>
          <t>OR</t>
        </r>
        <r>
          <rPr>
            <sz val="9"/>
            <rFont val="宋体"/>
            <family val="3"/>
            <charset val="134"/>
          </rPr>
          <t xml:space="preserve">
Customer Code + Brand Name + Product Feature + Product Description</t>
        </r>
      </text>
    </comment>
    <comment ref="X8" authorId="1" shapeId="0">
      <text>
        <r>
          <rPr>
            <b/>
            <sz val="9"/>
            <color indexed="81"/>
            <rFont val="Tahoma"/>
            <family val="2"/>
          </rPr>
          <t>Hellen Xu:</t>
        </r>
        <r>
          <rPr>
            <sz val="9"/>
            <color indexed="81"/>
            <rFont val="Tahoma"/>
            <family val="2"/>
          </rPr>
          <t xml:space="preserve">
Marketing team fill in </t>
        </r>
      </text>
    </comment>
    <comment ref="Y9" authorId="1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comments7.xml><?xml version="1.0" encoding="utf-8"?>
<comments xmlns="http://schemas.openxmlformats.org/spreadsheetml/2006/main">
  <authors>
    <author>Harry Tao</author>
    <author>Hellen Xu</author>
  </authors>
  <commentList>
    <comment ref="D3" authorId="0" shapeId="0">
      <text>
        <r>
          <rPr>
            <sz val="9"/>
            <rFont val="宋体"/>
            <family val="3"/>
            <charset val="134"/>
          </rPr>
          <t xml:space="preserve">Customer Code + Brand Name + Pattern Name
</t>
        </r>
        <r>
          <rPr>
            <b/>
            <sz val="9"/>
            <rFont val="宋体"/>
            <family val="3"/>
            <charset val="134"/>
          </rPr>
          <t>OR</t>
        </r>
        <r>
          <rPr>
            <sz val="9"/>
            <rFont val="宋体"/>
            <family val="3"/>
            <charset val="134"/>
          </rPr>
          <t xml:space="preserve">
Customer Code + Brand Name + Product Feature + Product Description</t>
        </r>
      </text>
    </comment>
    <comment ref="X8" authorId="1" shapeId="0">
      <text>
        <r>
          <rPr>
            <b/>
            <sz val="9"/>
            <color indexed="81"/>
            <rFont val="Tahoma"/>
            <family val="2"/>
          </rPr>
          <t>Hellen Xu:</t>
        </r>
        <r>
          <rPr>
            <sz val="9"/>
            <color indexed="81"/>
            <rFont val="Tahoma"/>
            <family val="2"/>
          </rPr>
          <t xml:space="preserve">
fill in by opreration team</t>
        </r>
      </text>
    </comment>
    <comment ref="Y9" authorId="1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comments8.xml><?xml version="1.0" encoding="utf-8"?>
<comments xmlns="http://schemas.openxmlformats.org/spreadsheetml/2006/main">
  <authors>
    <author>Harry Tao</author>
    <author>Hellen Xu</author>
  </authors>
  <commentList>
    <comment ref="D3" authorId="0" shapeId="0">
      <text>
        <r>
          <rPr>
            <sz val="9"/>
            <rFont val="宋体"/>
            <family val="3"/>
            <charset val="134"/>
          </rPr>
          <t xml:space="preserve">Customer Code + Brand Name + Pattern Name
</t>
        </r>
        <r>
          <rPr>
            <b/>
            <sz val="9"/>
            <rFont val="宋体"/>
            <family val="3"/>
            <charset val="134"/>
          </rPr>
          <t>OR</t>
        </r>
        <r>
          <rPr>
            <sz val="9"/>
            <rFont val="宋体"/>
            <family val="3"/>
            <charset val="134"/>
          </rPr>
          <t xml:space="preserve">
Customer Code + Brand Name + Product Feature + Product Description</t>
        </r>
      </text>
    </comment>
    <comment ref="Y9" authorId="1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comments9.xml><?xml version="1.0" encoding="utf-8"?>
<comments xmlns="http://schemas.openxmlformats.org/spreadsheetml/2006/main">
  <authors>
    <author>Harry Tao</author>
    <author>Hellen Xu</author>
  </authors>
  <commentList>
    <comment ref="D3" authorId="0" shapeId="0">
      <text>
        <r>
          <rPr>
            <sz val="9"/>
            <rFont val="宋体"/>
            <family val="3"/>
            <charset val="134"/>
          </rPr>
          <t xml:space="preserve">Customer Code + Brand Name + Pattern Name
</t>
        </r>
        <r>
          <rPr>
            <b/>
            <sz val="9"/>
            <rFont val="宋体"/>
            <family val="3"/>
            <charset val="134"/>
          </rPr>
          <t>OR</t>
        </r>
        <r>
          <rPr>
            <sz val="9"/>
            <rFont val="宋体"/>
            <family val="3"/>
            <charset val="134"/>
          </rPr>
          <t xml:space="preserve">
Customer Code + Brand Name + Product Feature + Product Description</t>
        </r>
      </text>
    </comment>
    <comment ref="X8" authorId="1" shapeId="0">
      <text>
        <r>
          <rPr>
            <b/>
            <sz val="9"/>
            <color indexed="81"/>
            <rFont val="Tahoma"/>
            <family val="2"/>
          </rPr>
          <t>Hellen Xu:</t>
        </r>
        <r>
          <rPr>
            <sz val="9"/>
            <color indexed="81"/>
            <rFont val="Tahoma"/>
            <family val="2"/>
          </rPr>
          <t xml:space="preserve">
operation team fill in </t>
        </r>
      </text>
    </comment>
    <comment ref="Y9" authorId="1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sharedStrings.xml><?xml version="1.0" encoding="utf-8"?>
<sst xmlns="http://schemas.openxmlformats.org/spreadsheetml/2006/main" count="2193" uniqueCount="1160">
  <si>
    <t>Test Order</t>
  </si>
  <si>
    <t>Exclusive Code</t>
  </si>
  <si>
    <t>Warehouse</t>
  </si>
  <si>
    <t>Pattern Type</t>
  </si>
  <si>
    <t>Buyer</t>
  </si>
  <si>
    <t>Holiday Theme</t>
  </si>
  <si>
    <t>Life Stage</t>
  </si>
  <si>
    <t>Additional Retail Product Category</t>
  </si>
  <si>
    <t>Room Type</t>
  </si>
  <si>
    <t>Life Style</t>
  </si>
  <si>
    <t>Fill Type</t>
  </si>
  <si>
    <t>Topper Type</t>
  </si>
  <si>
    <t>Top Treatment</t>
  </si>
  <si>
    <t>Shape</t>
  </si>
  <si>
    <t>Orientation</t>
  </si>
  <si>
    <t>Format &amp; Techniques</t>
  </si>
  <si>
    <t>Shade Shape</t>
  </si>
  <si>
    <t>Shade Adjust or Tilt?</t>
  </si>
  <si>
    <t>Location of Switch</t>
  </si>
  <si>
    <t>Base Material/ Finish</t>
  </si>
  <si>
    <t>BBBDrop-Solid/Pattern</t>
  </si>
  <si>
    <t>BBBDrop-Window Hanging Technique</t>
  </si>
  <si>
    <t>CSNSTORES-Style</t>
  </si>
  <si>
    <t>WALMARTDS-Reporting Hierarchy ID</t>
  </si>
  <si>
    <t>WALMARTDS-GPC Code</t>
  </si>
  <si>
    <t>WALMARTDS-Finer Categorizations</t>
  </si>
  <si>
    <t>AMAZON</t>
  </si>
  <si>
    <t>LVM</t>
  </si>
  <si>
    <t>Abstract</t>
  </si>
  <si>
    <t>Denise Brown</t>
  </si>
  <si>
    <t>Christmas</t>
  </si>
  <si>
    <t>Adult</t>
  </si>
  <si>
    <t>Comforter Filler</t>
  </si>
  <si>
    <t>Bathroom</t>
  </si>
  <si>
    <t>Animal</t>
  </si>
  <si>
    <t>Cotton</t>
  </si>
  <si>
    <t>Feather Bed</t>
  </si>
  <si>
    <t>Back Tabs</t>
  </si>
  <si>
    <t>Arch Top</t>
  </si>
  <si>
    <t>Horizontal</t>
  </si>
  <si>
    <t>Framed Graphic</t>
  </si>
  <si>
    <t>Dome</t>
  </si>
  <si>
    <t>Up/Down</t>
  </si>
  <si>
    <t>Inline (cord)</t>
  </si>
  <si>
    <t>Black</t>
  </si>
  <si>
    <t>N/A</t>
  </si>
  <si>
    <t xml:space="preserve">Children's </t>
  </si>
  <si>
    <t>Bath Rugs</t>
  </si>
  <si>
    <t>AMERSIGNDS</t>
  </si>
  <si>
    <t>SAV</t>
  </si>
  <si>
    <t>Kammy Man</t>
  </si>
  <si>
    <t>Halloween</t>
  </si>
  <si>
    <t>Child</t>
  </si>
  <si>
    <t>Sham</t>
  </si>
  <si>
    <t>Bedroom</t>
  </si>
  <si>
    <t>Asian Influence</t>
  </si>
  <si>
    <t>Cotton/Poly blend</t>
  </si>
  <si>
    <t>Fiber Bed</t>
  </si>
  <si>
    <t>Grommets</t>
  </si>
  <si>
    <t>Irregular</t>
  </si>
  <si>
    <t>Vertical</t>
  </si>
  <si>
    <t>Printed Canvas</t>
  </si>
  <si>
    <t>Square</t>
  </si>
  <si>
    <t>Side/Side</t>
  </si>
  <si>
    <t>On Socket</t>
  </si>
  <si>
    <t>Brass</t>
  </si>
  <si>
    <t>Solid</t>
  </si>
  <si>
    <t>Rod pocket</t>
  </si>
  <si>
    <t>Coastal</t>
  </si>
  <si>
    <t>Bathroom Accessory Sets</t>
  </si>
  <si>
    <t>BBBDROP</t>
  </si>
  <si>
    <t>WD2</t>
  </si>
  <si>
    <t>Applique</t>
  </si>
  <si>
    <t>Koy Saelee</t>
  </si>
  <si>
    <t>Thanksgiving</t>
  </si>
  <si>
    <t>Teen</t>
  </si>
  <si>
    <t>Bedskirt</t>
  </si>
  <si>
    <t>Entry &amp; Mudroom</t>
  </si>
  <si>
    <t>Casual</t>
  </si>
  <si>
    <t>Down</t>
  </si>
  <si>
    <t>Memory Foam</t>
  </si>
  <si>
    <t>Rod Pocket</t>
  </si>
  <si>
    <t>Other</t>
  </si>
  <si>
    <t>Horizontal or Vertical</t>
  </si>
  <si>
    <t>Gel Coated Canvas</t>
  </si>
  <si>
    <t>Empire</t>
  </si>
  <si>
    <t>Both</t>
  </si>
  <si>
    <t>Lamp Base</t>
  </si>
  <si>
    <t>Bronze</t>
  </si>
  <si>
    <t>Pattern</t>
  </si>
  <si>
    <t>Grommeted</t>
  </si>
  <si>
    <t>Contemporary</t>
  </si>
  <si>
    <t>Comforter Sets</t>
  </si>
  <si>
    <t>BEALLSDS</t>
  </si>
  <si>
    <t>WOD</t>
  </si>
  <si>
    <t>Lani Murakami</t>
  </si>
  <si>
    <t>Mattress Pad</t>
  </si>
  <si>
    <t>Home Office</t>
  </si>
  <si>
    <t>Classic</t>
  </si>
  <si>
    <t>Down Alternative</t>
  </si>
  <si>
    <t>Rod Pocket/Back Tabs</t>
  </si>
  <si>
    <t>Oval</t>
  </si>
  <si>
    <t>Metallic Canvas</t>
  </si>
  <si>
    <t>Round</t>
  </si>
  <si>
    <t>Brushed Nickel</t>
  </si>
  <si>
    <t>Back tab</t>
  </si>
  <si>
    <t>Country Cottage</t>
  </si>
  <si>
    <t>Duvet Sets</t>
  </si>
  <si>
    <t>BLOOM02</t>
  </si>
  <si>
    <t>LVM/SAV</t>
  </si>
  <si>
    <t>Boho</t>
  </si>
  <si>
    <t>Winnie Cheung</t>
  </si>
  <si>
    <t>Mattress Topper</t>
  </si>
  <si>
    <t>Kids</t>
  </si>
  <si>
    <t>Down/Poly blend</t>
  </si>
  <si>
    <t>Tab Top</t>
  </si>
  <si>
    <t>Rectangle</t>
  </si>
  <si>
    <t>Hand-embellished Canvas</t>
  </si>
  <si>
    <t>Bell</t>
  </si>
  <si>
    <t>Chrome</t>
  </si>
  <si>
    <t>Rod pocket &amp; back tab</t>
  </si>
  <si>
    <t>Glam</t>
  </si>
  <si>
    <t>Kids &amp; Teens Curtains</t>
  </si>
  <si>
    <t>BONTON01</t>
  </si>
  <si>
    <t>WD2/SAV</t>
  </si>
  <si>
    <t>Botanical</t>
  </si>
  <si>
    <t>Mattress</t>
  </si>
  <si>
    <t>Kitchen &amp; Dining</t>
  </si>
  <si>
    <t>Cottage/Country</t>
  </si>
  <si>
    <t>Feather/Down</t>
  </si>
  <si>
    <t>Framed Canvas - 100% Gel Coat</t>
  </si>
  <si>
    <t>Drum</t>
  </si>
  <si>
    <t>Copper</t>
  </si>
  <si>
    <t>Pinch Pleat</t>
  </si>
  <si>
    <t>Global Inspired</t>
  </si>
  <si>
    <t>Kitchen Curtains</t>
  </si>
  <si>
    <t>COSTPLUS01</t>
  </si>
  <si>
    <t>WOD/SAV</t>
  </si>
  <si>
    <t>Cityscape</t>
  </si>
  <si>
    <t>Pillow Insert</t>
  </si>
  <si>
    <t>Living &amp; Family</t>
  </si>
  <si>
    <t>Foam Particle</t>
  </si>
  <si>
    <t>Resin Sculpture</t>
  </si>
  <si>
    <t>Gold</t>
  </si>
  <si>
    <t>Industrial</t>
  </si>
  <si>
    <t>Panels</t>
  </si>
  <si>
    <t>CSNSTORES</t>
  </si>
  <si>
    <t>Other Pillows</t>
  </si>
  <si>
    <t>Patio</t>
  </si>
  <si>
    <t>Polyester</t>
  </si>
  <si>
    <t>Embossed &amp; Painted Metal</t>
  </si>
  <si>
    <t>Graphite</t>
  </si>
  <si>
    <t>Rod pocket w/Hidden Back Tab</t>
  </si>
  <si>
    <t>Mid-Century Modern (Retro)</t>
  </si>
  <si>
    <t>Pillowcases</t>
  </si>
  <si>
    <t>DESINC</t>
  </si>
  <si>
    <t>Outdoor Pillow</t>
  </si>
  <si>
    <t>Small Spaces</t>
  </si>
  <si>
    <t>Lodge/Cabin</t>
  </si>
  <si>
    <t>Wool</t>
  </si>
  <si>
    <t>Printed Glass</t>
  </si>
  <si>
    <t>Gunmetal</t>
  </si>
  <si>
    <t>Tie Top</t>
  </si>
  <si>
    <t>Mission Shaker</t>
  </si>
  <si>
    <t>Quilt Sets</t>
  </si>
  <si>
    <t>ECHODES</t>
  </si>
  <si>
    <t>Damask</t>
  </si>
  <si>
    <t>Outdoor Cushion</t>
  </si>
  <si>
    <t>Luxury</t>
  </si>
  <si>
    <t>Shadowbox</t>
  </si>
  <si>
    <t>Iron</t>
  </si>
  <si>
    <t>Inverted Pleat</t>
  </si>
  <si>
    <t>Modern</t>
  </si>
  <si>
    <t>Shower Curtain</t>
  </si>
  <si>
    <t>FINGERHUTDS</t>
  </si>
  <si>
    <t>Embroidered</t>
  </si>
  <si>
    <t>Outdoor Pouf</t>
  </si>
  <si>
    <t>Mid-Century</t>
  </si>
  <si>
    <t>Printed Wood Box</t>
  </si>
  <si>
    <t>Metal</t>
  </si>
  <si>
    <t>Rustic</t>
  </si>
  <si>
    <t>Towel Sets</t>
  </si>
  <si>
    <t>HSNDS</t>
  </si>
  <si>
    <t>Figurative</t>
  </si>
  <si>
    <t>Panel Pair</t>
  </si>
  <si>
    <t>Modern/Contemporary</t>
  </si>
  <si>
    <t>Die-cut Wood</t>
  </si>
  <si>
    <t>Pewter</t>
  </si>
  <si>
    <t>Scandinavian</t>
  </si>
  <si>
    <t>Valances</t>
  </si>
  <si>
    <t>JCPENNEY01</t>
  </si>
  <si>
    <t>Floral</t>
  </si>
  <si>
    <t>Sheer</t>
  </si>
  <si>
    <t>Preppy</t>
  </si>
  <si>
    <t>Gold Foil</t>
  </si>
  <si>
    <t>Polished Nickel</t>
  </si>
  <si>
    <t>Tiffany</t>
  </si>
  <si>
    <t>KOHLDSN</t>
  </si>
  <si>
    <t>Geometric</t>
  </si>
  <si>
    <t>Sheer Pair</t>
  </si>
  <si>
    <t>Southwest</t>
  </si>
  <si>
    <t>Deco Box</t>
  </si>
  <si>
    <t>Rose Gold</t>
  </si>
  <si>
    <t>Traditional</t>
  </si>
  <si>
    <t>MACY02</t>
  </si>
  <si>
    <t>Gingham</t>
  </si>
  <si>
    <t>Kitchen Tier</t>
  </si>
  <si>
    <t>Silver</t>
  </si>
  <si>
    <t>Vintage</t>
  </si>
  <si>
    <t>NEBFUR01</t>
  </si>
  <si>
    <t>Global</t>
  </si>
  <si>
    <t>Outdoor Panel</t>
  </si>
  <si>
    <t>Transitional</t>
  </si>
  <si>
    <t>Steel</t>
  </si>
  <si>
    <t>OLLIIX</t>
  </si>
  <si>
    <t>Jacquard</t>
  </si>
  <si>
    <t>Electric Throw</t>
  </si>
  <si>
    <t>OVERSTOCK01</t>
  </si>
  <si>
    <t>Landscape</t>
  </si>
  <si>
    <t xml:space="preserve">Electric Blanket </t>
  </si>
  <si>
    <t>PETCODS</t>
  </si>
  <si>
    <t>Medallion</t>
  </si>
  <si>
    <t>Gift Set (Throw)</t>
  </si>
  <si>
    <t>SAMSDS</t>
  </si>
  <si>
    <t>Nature</t>
  </si>
  <si>
    <t>Gift Set (Blanket)</t>
  </si>
  <si>
    <t>SEARS01</t>
  </si>
  <si>
    <t>Novelty</t>
  </si>
  <si>
    <t xml:space="preserve">Accent Chair </t>
  </si>
  <si>
    <t>SHOPKODS</t>
  </si>
  <si>
    <t>Paisley</t>
  </si>
  <si>
    <t>Dining Chair</t>
  </si>
  <si>
    <t>STEINDS</t>
  </si>
  <si>
    <t>Patchwork</t>
  </si>
  <si>
    <t>Lounge</t>
  </si>
  <si>
    <t>TGTDVS</t>
  </si>
  <si>
    <t>Pieced</t>
  </si>
  <si>
    <t>Dining Bench</t>
  </si>
  <si>
    <t>WALMARTDS</t>
  </si>
  <si>
    <t>Plaid</t>
  </si>
  <si>
    <t>Other Bench</t>
  </si>
  <si>
    <t>YANKEERETAIL</t>
  </si>
  <si>
    <t>Polka Dots</t>
  </si>
  <si>
    <t>Settee</t>
  </si>
  <si>
    <t>Print</t>
  </si>
  <si>
    <t>Coffee Table</t>
  </si>
  <si>
    <t>Quilted</t>
  </si>
  <si>
    <t>End Table</t>
  </si>
  <si>
    <t>Scenic</t>
  </si>
  <si>
    <t>Console Table</t>
  </si>
  <si>
    <t>Accent Table</t>
  </si>
  <si>
    <t>Striped</t>
  </si>
  <si>
    <t>Décor Mirror</t>
  </si>
  <si>
    <t>Typography</t>
  </si>
  <si>
    <t>Bed Mirror</t>
  </si>
  <si>
    <t>Vases</t>
  </si>
  <si>
    <t>Bowls</t>
  </si>
  <si>
    <t>Planters</t>
  </si>
  <si>
    <t>Flowers &amp; Plants</t>
  </si>
  <si>
    <t>Baskets</t>
  </si>
  <si>
    <t>Boxes</t>
  </si>
  <si>
    <t>Trays</t>
  </si>
  <si>
    <t>Tabletop Décor</t>
  </si>
  <si>
    <t>Wall Décor</t>
  </si>
  <si>
    <t>JLA HOME Price Quote Sheet</t>
  </si>
  <si>
    <t>Customer Name</t>
  </si>
  <si>
    <t>JLA home Ecom</t>
  </si>
  <si>
    <t>Fashion Bedding Program Size</t>
  </si>
  <si>
    <t>Small  ($0~$150,000)</t>
  </si>
  <si>
    <t>JLA Division</t>
  </si>
  <si>
    <t>Bath</t>
  </si>
  <si>
    <t>Other Division Program Size</t>
  </si>
  <si>
    <t>Program Name (Keyword)</t>
  </si>
  <si>
    <t>Test order</t>
  </si>
  <si>
    <t>Order Type</t>
  </si>
  <si>
    <t>Rollout/Replenishment</t>
  </si>
  <si>
    <t>China Production Team</t>
  </si>
  <si>
    <t>Order Process</t>
  </si>
  <si>
    <t>Domestic: Warehouse</t>
  </si>
  <si>
    <t xml:space="preserve">Program Commit Date </t>
  </si>
  <si>
    <t>Ship To Location</t>
  </si>
  <si>
    <t>Program Update Date</t>
  </si>
  <si>
    <t>Est. Sales Total</t>
  </si>
  <si>
    <t>Item Description</t>
  </si>
  <si>
    <t>color</t>
  </si>
  <si>
    <t>Material/weight</t>
  </si>
  <si>
    <t>size</t>
  </si>
  <si>
    <t>FOB Pakistan Cost $</t>
  </si>
  <si>
    <t>Freight</t>
  </si>
  <si>
    <t>Duty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</si>
  <si>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</si>
  <si>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</si>
  <si>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</si>
  <si>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</si>
  <si>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</si>
  <si>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AMZ set up prices</t>
  </si>
  <si>
    <t>Suggest retail price</t>
  </si>
  <si>
    <t>mark up</t>
  </si>
  <si>
    <t>comments</t>
  </si>
  <si>
    <t xml:space="preserve">Master Carton size 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</si>
  <si>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</si>
  <si>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</si>
  <si>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</si>
  <si>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</si>
  <si>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</si>
  <si>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</si>
  <si>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</si>
  <si>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</si>
  <si>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Vendor agreement 
total</t>
  </si>
  <si>
    <t xml:space="preserve">Item set up additional load </t>
  </si>
  <si>
    <t>marketing</t>
  </si>
  <si>
    <t>Freight allowance</t>
  </si>
  <si>
    <t>Warehouse charges</t>
  </si>
  <si>
    <t>Brand</t>
  </si>
  <si>
    <t>L (cm)</t>
  </si>
  <si>
    <t>W (cm)</t>
  </si>
  <si>
    <t xml:space="preserve"> H (cm)</t>
  </si>
  <si>
    <t>Retail MU</t>
  </si>
  <si>
    <t>6pc towel set</t>
  </si>
  <si>
    <t>27x54''(2)
16x28''(2)
13x13''(2)</t>
  </si>
  <si>
    <t>6302.60.0020</t>
  </si>
  <si>
    <t>Vendor</t>
  </si>
  <si>
    <t>Sample Photo</t>
  </si>
  <si>
    <t>Material</t>
  </si>
  <si>
    <t>MOQ</t>
  </si>
  <si>
    <t>27x54''(4)</t>
  </si>
  <si>
    <t>Weight in GSM</t>
  </si>
  <si>
    <t xml:space="preserve">Carton size </t>
  </si>
  <si>
    <t>Comments</t>
  </si>
  <si>
    <t>Bath Towel</t>
  </si>
  <si>
    <t>2pc bath sheet</t>
  </si>
  <si>
    <t>4pc Bath towel set</t>
  </si>
  <si>
    <t>WAFFLE  TOWELS   Dobby 6pc set</t>
  </si>
  <si>
    <t>WAFFLE  TOWELS   Dobby 4pc set</t>
  </si>
  <si>
    <t>WAFFLE  TOWELS   Dobby 2pc set</t>
  </si>
  <si>
    <t>packaging</t>
  </si>
  <si>
    <t>35x70''(2)</t>
    <phoneticPr fontId="57" type="noConversion"/>
  </si>
  <si>
    <t>Quotation</t>
  </si>
  <si>
    <t>Date :02/04/2025</t>
  </si>
  <si>
    <t>For: Ecom</t>
  </si>
  <si>
    <t>From: SARA TEXTILES LIMITED</t>
  </si>
  <si>
    <t>F.O.B  Cost $  PER piece</t>
  </si>
  <si>
    <t>Product 
Size in Inch</t>
  </si>
  <si>
    <t>Total Units per Master Carton</t>
  </si>
  <si>
    <t>FOB Port India</t>
  </si>
  <si>
    <t>grosss wt in lbs</t>
  </si>
  <si>
    <t xml:space="preserve">Pcs </t>
  </si>
  <si>
    <t>L (CM)</t>
  </si>
  <si>
    <t>W (CM)</t>
  </si>
  <si>
    <t xml:space="preserve"> H (CM)</t>
  </si>
  <si>
    <t>SARA TEXTILES LIMITED</t>
  </si>
  <si>
    <t>YARN DYED DOBBY SLUB TERRY</t>
  </si>
  <si>
    <t xml:space="preserve"> BathTowel</t>
  </si>
  <si>
    <t>100% COMBED COTTON 2 ply pile</t>
  </si>
  <si>
    <t>27x54</t>
  </si>
  <si>
    <t xml:space="preserve">One set in reshippable bag and 2 sets in master carton </t>
  </si>
  <si>
    <t>Nhava Sheva mumbai</t>
  </si>
  <si>
    <t xml:space="preserve">Wash care labe and one set in 1 re shippable bag </t>
  </si>
  <si>
    <t>Given carton dimensions are tentative, it will be reconfirmed after sample is ready in all sizes.</t>
  </si>
  <si>
    <t>Hand Towel</t>
  </si>
  <si>
    <t>16X28</t>
  </si>
  <si>
    <t>Wash towel</t>
  </si>
  <si>
    <t>13x13</t>
  </si>
  <si>
    <t>27X52</t>
  </si>
  <si>
    <t xml:space="preserve">Wash care labe and one set in 1 re - shippable bag  </t>
  </si>
  <si>
    <t>Bathsheet</t>
  </si>
  <si>
    <t>35x 70</t>
  </si>
  <si>
    <t>Hand towel</t>
  </si>
  <si>
    <t xml:space="preserve">One set in reshippable bag and 4 sets in master carton </t>
  </si>
  <si>
    <t>100% COMBED COTTON 2 ply pile YARN DYED DOBBY SLUB TERRY
550gsm</t>
  </si>
  <si>
    <t>800 sets</t>
  </si>
  <si>
    <t>100% COMBED COTTON 2 ply pile
Pile - 2/22 Slub yarn
Ground - 2/20
Weft - 1/12
Dobby weave</t>
  </si>
  <si>
    <t>100% COMBED COTTON 2 ply pilePile - 2/22 Slub yarn
Ground - 2/20
Weft - 1/12
Dobby Weave</t>
  </si>
  <si>
    <t>Before tariff</t>
  </si>
  <si>
    <t>With tariff</t>
  </si>
  <si>
    <t>Price difference</t>
  </si>
  <si>
    <t xml:space="preserve">35x70''(2)
</t>
    <phoneticPr fontId="57" type="noConversion"/>
  </si>
  <si>
    <t>6302.60.0021</t>
  </si>
  <si>
    <t>27x54''(2)
16x28''(2)
13x13''(2)</t>
    <phoneticPr fontId="57" type="noConversion"/>
  </si>
  <si>
    <t>Fashion Towel with tariff</t>
    <phoneticPr fontId="57" type="noConversion"/>
  </si>
  <si>
    <t>Fashion Towel</t>
    <phoneticPr fontId="57" type="noConversion"/>
  </si>
  <si>
    <t>warehouse charges</t>
  </si>
  <si>
    <t>drop ship</t>
  </si>
  <si>
    <t xml:space="preserve">marketing </t>
  </si>
  <si>
    <t>load</t>
  </si>
  <si>
    <t>DA%</t>
  </si>
  <si>
    <t>Mark Up</t>
  </si>
  <si>
    <t>suggest retail  price</t>
  </si>
  <si>
    <t xml:space="preserve">average
EEC load set up price </t>
  </si>
  <si>
    <t>JLA standard price with drop ship</t>
  </si>
  <si>
    <t xml:space="preserve">JLA standard price </t>
  </si>
  <si>
    <t>JLA LDP MU%</t>
  </si>
  <si>
    <t>40' Freight</t>
  </si>
  <si>
    <t>Net weight (kg )</t>
  </si>
  <si>
    <t>Gross weight (kg )</t>
  </si>
  <si>
    <t>F.O.B Cost $</t>
  </si>
  <si>
    <t>Exchange Rate</t>
    <phoneticPr fontId="57" type="noConversion"/>
  </si>
  <si>
    <t>Production China RMB Cost</t>
  </si>
  <si>
    <t>Size / Spec.</t>
  </si>
  <si>
    <t xml:space="preserve">Fabrication </t>
  </si>
  <si>
    <t>Vendor Name</t>
  </si>
  <si>
    <t>Overseas Production Team</t>
  </si>
  <si>
    <t>Program Commit Date</t>
  </si>
  <si>
    <t>No</t>
    <phoneticPr fontId="57" type="noConversion"/>
  </si>
  <si>
    <t>Customer Exclusive</t>
  </si>
  <si>
    <t>NO</t>
    <phoneticPr fontId="57" type="noConversion"/>
  </si>
  <si>
    <t>Factory Control</t>
  </si>
  <si>
    <t>India</t>
    <phoneticPr fontId="57" type="noConversion"/>
  </si>
  <si>
    <t>Country of Origin</t>
  </si>
  <si>
    <t>Est. Total Sales</t>
  </si>
  <si>
    <t>VIN/Art No.</t>
  </si>
  <si>
    <t>Planner</t>
    <phoneticPr fontId="57" type="noConversion"/>
  </si>
  <si>
    <t>Responsible Party</t>
  </si>
  <si>
    <t>SV2</t>
    <phoneticPr fontId="57" type="noConversion"/>
  </si>
  <si>
    <t>Small: &lt; $50K</t>
    <phoneticPr fontId="57" type="noConversion"/>
  </si>
  <si>
    <t>Est. Program Size</t>
  </si>
  <si>
    <t>Jennifer Tung</t>
    <phoneticPr fontId="57" type="noConversion"/>
  </si>
  <si>
    <t>UCCPM</t>
  </si>
  <si>
    <t>Domestic: Warehouse</t>
    <phoneticPr fontId="57" type="noConversion"/>
  </si>
  <si>
    <t xml:space="preserve">Ecom Madsion Park </t>
    <phoneticPr fontId="57" type="noConversion"/>
  </si>
  <si>
    <t>Program Name</t>
  </si>
  <si>
    <t>Madsion Park</t>
    <phoneticPr fontId="57" type="noConversion"/>
  </si>
  <si>
    <t>Daisy Sun</t>
    <phoneticPr fontId="57" type="noConversion"/>
  </si>
  <si>
    <t>PDPM</t>
  </si>
  <si>
    <t>Rollout/Replenishment</t>
    <phoneticPr fontId="57" type="noConversion"/>
  </si>
  <si>
    <t xml:space="preserve">Bath
</t>
    <phoneticPr fontId="57" type="noConversion"/>
  </si>
  <si>
    <t>Division</t>
  </si>
  <si>
    <t xml:space="preserve"> Ecom</t>
    <phoneticPr fontId="57" type="noConversion"/>
  </si>
  <si>
    <t>Customer</t>
  </si>
  <si>
    <t xml:space="preserve"> </t>
  </si>
  <si>
    <t xml:space="preserve">Mark Up for suggest retail </t>
  </si>
  <si>
    <t>Mark Up of promo retail</t>
  </si>
  <si>
    <t>promote retail price</t>
  </si>
  <si>
    <t>Wayfair set up price</t>
  </si>
  <si>
    <t>MU% of setup price</t>
  </si>
  <si>
    <t>total Cost  with load based on set up price</t>
  </si>
  <si>
    <t xml:space="preserve">EEC set up price </t>
  </si>
  <si>
    <t xml:space="preserve"> MU% of EEC price </t>
  </si>
  <si>
    <t>Exchange Rate</t>
  </si>
  <si>
    <t>operation team fill in part</t>
  </si>
  <si>
    <t xml:space="preserve">same price for suggest retail and promo </t>
  </si>
  <si>
    <t>set up price</t>
  </si>
  <si>
    <t xml:space="preserve">EEC load set up price </t>
  </si>
  <si>
    <t>post freight Mark Up</t>
  </si>
  <si>
    <t>suggest retail price</t>
    <phoneticPr fontId="57" type="noConversion"/>
  </si>
  <si>
    <t xml:space="preserve">freight </t>
  </si>
  <si>
    <t xml:space="preserve">set up price for Target </t>
  </si>
  <si>
    <t>Blue</t>
    <phoneticPr fontId="57" type="noConversion"/>
  </si>
  <si>
    <t>Charcoal</t>
    <phoneticPr fontId="57" type="noConversion"/>
  </si>
  <si>
    <t>Sage Green</t>
    <phoneticPr fontId="57" type="noConversion"/>
  </si>
  <si>
    <t>Beige</t>
    <phoneticPr fontId="57" type="noConversion"/>
  </si>
  <si>
    <t>Grey</t>
    <phoneticPr fontId="57" type="noConversion"/>
  </si>
  <si>
    <t>No</t>
  </si>
  <si>
    <t>2026 BATH JLA Ecomm</t>
  </si>
  <si>
    <t>Quote Sheet Template:</t>
  </si>
  <si>
    <t>Port of Discharge:</t>
  </si>
  <si>
    <t>Small: &lt; 100K</t>
  </si>
  <si>
    <t>Notes</t>
  </si>
  <si>
    <t>Yes</t>
  </si>
  <si>
    <t>For Ecom</t>
  </si>
  <si>
    <t>Departure Port:</t>
  </si>
  <si>
    <t>Tech Code</t>
  </si>
  <si>
    <t>LM2/SAV</t>
  </si>
  <si>
    <t>LM2</t>
  </si>
  <si>
    <t>Pick Up At Port</t>
  </si>
  <si>
    <t>Customer DC</t>
  </si>
  <si>
    <t>Consolidator</t>
  </si>
  <si>
    <t>STAR</t>
  </si>
  <si>
    <t>Fashion Towel</t>
  </si>
  <si>
    <t>Main Product Category</t>
  </si>
  <si>
    <t>Licensor</t>
  </si>
  <si>
    <t>Drop-Ship</t>
  </si>
  <si>
    <t>Domestic: Port</t>
  </si>
  <si>
    <t>Direct Import</t>
  </si>
  <si>
    <t>India</t>
  </si>
  <si>
    <t>Season</t>
  </si>
  <si>
    <t>Madison Park</t>
  </si>
  <si>
    <t>PM</t>
  </si>
  <si>
    <t>SV2</t>
  </si>
  <si>
    <t>Year</t>
  </si>
  <si>
    <t>JLA Home</t>
  </si>
  <si>
    <t>Master Customer</t>
  </si>
  <si>
    <t>FOB CA/GA Price Quote</t>
  </si>
  <si>
    <t>FOB GA Price Quote</t>
  </si>
  <si>
    <t>FOB CA Price Quote</t>
  </si>
  <si>
    <t>Non-Replenishment</t>
  </si>
  <si>
    <t>Jennifer Tung</t>
  </si>
  <si>
    <t>Pattern/Features</t>
  </si>
  <si>
    <t>Small  ($0~$100,000)</t>
  </si>
  <si>
    <t>Medium  ($100,000~$250,000)</t>
  </si>
  <si>
    <t>Big  ($250,000~$500,000)</t>
  </si>
  <si>
    <t>Super Big  (&gt;$500,000)</t>
  </si>
  <si>
    <t>Medium  ($150,000~$500,000)</t>
  </si>
  <si>
    <t>Big  ($500,000~$1,000,000)</t>
  </si>
  <si>
    <t>Super Big  (&gt;$1,000,000)</t>
  </si>
  <si>
    <t>Daisy Sun</t>
  </si>
  <si>
    <t xml:space="preserve">                                                                                  2025 Bath JLA Ecomm Commitment Sheet</t>
  </si>
  <si>
    <t>Marketing</t>
  </si>
  <si>
    <t>Normal</t>
  </si>
  <si>
    <t>Set</t>
    <phoneticPr fontId="135" type="noConversion"/>
  </si>
  <si>
    <t>6 pieces set-27x54''(2)
16x28''(2)
13x13''(2)</t>
    <phoneticPr fontId="135" type="noConversion"/>
  </si>
  <si>
    <t>FASHION TOWEL(79)</t>
  </si>
  <si>
    <t>FASHION TOWEL(78)</t>
  </si>
  <si>
    <t>FASHION TOWEL(77)</t>
  </si>
  <si>
    <t>FASHION TOWEL(76)</t>
  </si>
  <si>
    <t>FASHION TOWEL(75)</t>
  </si>
  <si>
    <t>Total Sales</t>
  </si>
  <si>
    <t>Total Cost</t>
  </si>
  <si>
    <t>Total Quantity</t>
  </si>
  <si>
    <t>Final Markup %</t>
  </si>
  <si>
    <t>Initial Markup %</t>
  </si>
  <si>
    <t>Suggested Retail Price</t>
  </si>
  <si>
    <t>JLA Price with Dropship Charge</t>
  </si>
  <si>
    <t>JLA Standard Price</t>
  </si>
  <si>
    <t>LDP Cost with Load $</t>
  </si>
  <si>
    <t>Total Load $</t>
  </si>
  <si>
    <t>Load 1 $</t>
  </si>
  <si>
    <t>Load 1 %</t>
  </si>
  <si>
    <t>Load 1</t>
  </si>
  <si>
    <t>Warehouse Charge $</t>
  </si>
  <si>
    <t>Warehouse Charge %</t>
  </si>
  <si>
    <t>Dropship Charge</t>
  </si>
  <si>
    <t>Minimum Dropship Charge</t>
  </si>
  <si>
    <t>General Load $</t>
  </si>
  <si>
    <t>General Load %</t>
  </si>
  <si>
    <t>DA $</t>
  </si>
  <si>
    <t>DA %</t>
  </si>
  <si>
    <t>Duty per Item $</t>
  </si>
  <si>
    <t>Duty Rate</t>
  </si>
  <si>
    <t>HTS Code</t>
  </si>
  <si>
    <t>Ocean Freight per Item $</t>
  </si>
  <si>
    <t>40ft Container Freight</t>
  </si>
  <si>
    <t>Total Units per 40ft Container</t>
  </si>
  <si>
    <t>Container Volume</t>
  </si>
  <si>
    <t>Cubic Meter per Carton</t>
  </si>
  <si>
    <t>Case Pack</t>
  </si>
  <si>
    <t>Carton Gross Weight (kg)</t>
  </si>
  <si>
    <t>Carton Size H (cm)</t>
  </si>
  <si>
    <t>Carton Size W (cm)</t>
  </si>
  <si>
    <t>Carton Size L (cm)</t>
  </si>
  <si>
    <t>Package Type</t>
  </si>
  <si>
    <t>FOB Cost $ (Value)</t>
  </si>
  <si>
    <t>Unit of Measure</t>
  </si>
  <si>
    <t>UPC</t>
  </si>
  <si>
    <t>Item No.</t>
  </si>
  <si>
    <t>Color</t>
  </si>
  <si>
    <t>Size/Spec.</t>
  </si>
  <si>
    <t>Fabrication</t>
  </si>
  <si>
    <t>Description-Short</t>
  </si>
  <si>
    <t>Product Category</t>
  </si>
  <si>
    <t>Photo</t>
  </si>
  <si>
    <t>Line No.</t>
  </si>
  <si>
    <t>Zoopet</t>
  </si>
  <si>
    <t>YOUR ZONE</t>
  </si>
  <si>
    <t>Woolrich</t>
  </si>
  <si>
    <t>Winter Spirits</t>
  </si>
  <si>
    <t>Winter Avenue</t>
  </si>
  <si>
    <t>WIND AND WATER</t>
  </si>
  <si>
    <t>Willow &amp; Sage</t>
  </si>
  <si>
    <t>West End</t>
  </si>
  <si>
    <t>Weny Bellissimo Kids</t>
  </si>
  <si>
    <t xml:space="preserve">Wendy Harvest </t>
  </si>
  <si>
    <t>Wendy Bellissimo(gold tree holiday label)</t>
  </si>
  <si>
    <t>Wendy Bellissimo Home</t>
  </si>
  <si>
    <t>Wendy Bellissimo holiday</t>
  </si>
  <si>
    <t>Wendy Bellissimo</t>
  </si>
  <si>
    <t>Wendy Bellisimo Holiday-green</t>
  </si>
  <si>
    <t>WB Hotel</t>
  </si>
  <si>
    <t>Warm &amp; Cozy</t>
  </si>
  <si>
    <t>Urban Habitat Kids</t>
  </si>
  <si>
    <t>Urban Habitat</t>
  </si>
  <si>
    <t>Urban Essential</t>
  </si>
  <si>
    <t>Urban Dreams</t>
  </si>
  <si>
    <t>Urban Domain Kids</t>
  </si>
  <si>
    <t>Urban Domain Home</t>
  </si>
  <si>
    <t>Urban Domain</t>
  </si>
  <si>
    <t>Union Square</t>
  </si>
  <si>
    <t>Ty Pennington</t>
  </si>
  <si>
    <t>True North by Sleep Philosophy</t>
  </si>
  <si>
    <t>True North</t>
  </si>
  <si>
    <t>Trick or Treat Co</t>
  </si>
  <si>
    <t>Track &amp; Tail</t>
  </si>
  <si>
    <t>Tracey Boyd</t>
  </si>
  <si>
    <t>Tis the Season - Silver</t>
  </si>
  <si>
    <t>Tis the Season - Gold</t>
  </si>
  <si>
    <t>Tis the Season</t>
  </si>
  <si>
    <t>Tiny Dreamer</t>
  </si>
  <si>
    <t>TINSEL+ FROST</t>
  </si>
  <si>
    <t>Threshold designed with Studio McGee</t>
  </si>
  <si>
    <t xml:space="preserve">Threshold  </t>
  </si>
  <si>
    <t>Thankful &amp; Blessed</t>
  </si>
  <si>
    <t>Target</t>
  </si>
  <si>
    <t>Tao</t>
  </si>
  <si>
    <t>Super Listing</t>
  </si>
  <si>
    <t>SunSmart</t>
  </si>
  <si>
    <t>Style Sanctuary Bronze</t>
  </si>
  <si>
    <t>Style Sanctuary Blue</t>
  </si>
  <si>
    <t>Style Sanctuary</t>
  </si>
  <si>
    <t>Studio D</t>
  </si>
  <si>
    <t>Stoneberry</t>
  </si>
  <si>
    <t>Spooky Season</t>
  </si>
  <si>
    <t>Spooky Hollow</t>
  </si>
  <si>
    <t>Spooky Halloween</t>
  </si>
  <si>
    <t xml:space="preserve">Spooktacular </t>
  </si>
  <si>
    <t>Spirits Bright</t>
  </si>
  <si>
    <t>Spider</t>
  </si>
  <si>
    <t>Southern Living</t>
  </si>
  <si>
    <t>South Street Loft</t>
  </si>
  <si>
    <t>Sonoma</t>
  </si>
  <si>
    <t>Soloft</t>
  </si>
  <si>
    <t>Soft Touch</t>
  </si>
  <si>
    <t>Smart Cool by Sleep Philosophy</t>
  </si>
  <si>
    <t>Sleep Philosophy</t>
  </si>
  <si>
    <t>Sleep Number</t>
  </si>
  <si>
    <t>SL Simplicity</t>
  </si>
  <si>
    <t xml:space="preserve">Silk Sensations </t>
  </si>
  <si>
    <t>Sharper Image</t>
  </si>
  <si>
    <t>Serta</t>
  </si>
  <si>
    <t>Serafina Rose</t>
  </si>
  <si>
    <t xml:space="preserve">Seadrift </t>
  </si>
  <si>
    <t>SDS</t>
  </si>
  <si>
    <t>Scoop Delights</t>
  </si>
  <si>
    <t>SCM KIDS</t>
  </si>
  <si>
    <t>SCM</t>
  </si>
  <si>
    <t>Scare Factory</t>
  </si>
  <si>
    <t>Royal Velvet</t>
  </si>
  <si>
    <t>Regency Heights</t>
  </si>
  <si>
    <t>Real Living</t>
  </si>
  <si>
    <t>Providence</t>
  </si>
  <si>
    <t>Protech</t>
  </si>
  <si>
    <t>President Choice</t>
  </si>
  <si>
    <t>Premier Comfort Signature</t>
  </si>
  <si>
    <t>Premier Comfort</t>
  </si>
  <si>
    <t>Peppermint place</t>
  </si>
  <si>
    <t>Peak Performance</t>
  </si>
  <si>
    <t>Park Avenue</t>
  </si>
  <si>
    <t>Palms End</t>
  </si>
  <si>
    <t>Origin 21</t>
  </si>
  <si>
    <t>Opalhouse designed with Jungalow</t>
  </si>
  <si>
    <t>Opalhouse</t>
  </si>
  <si>
    <t>Onva</t>
  </si>
  <si>
    <t>On your own</t>
  </si>
  <si>
    <t>ON THE SHORE</t>
  </si>
  <si>
    <t>Oh Joy!</t>
  </si>
  <si>
    <t>Oh Holy Night</t>
  </si>
  <si>
    <t>Oake</t>
  </si>
  <si>
    <t>North Pole Trading Co</t>
  </si>
  <si>
    <t>Nomad Home</t>
  </si>
  <si>
    <t>Nobel Excellence</t>
  </si>
  <si>
    <t>Natural Harvest</t>
  </si>
  <si>
    <t>Natori</t>
  </si>
  <si>
    <t>Nanette Lepore holiday</t>
  </si>
  <si>
    <t>Nanette Lepore Girls</t>
  </si>
  <si>
    <t>Nanette Lepore Coastal</t>
  </si>
  <si>
    <t>nanette Lepore (holiday silver)</t>
  </si>
  <si>
    <t>Nanette Lepore</t>
  </si>
  <si>
    <t>Nanette Holiday</t>
  </si>
  <si>
    <t>N Natori Studio</t>
  </si>
  <si>
    <t>N Natori</t>
  </si>
  <si>
    <t>MP2 by Madison Park</t>
  </si>
  <si>
    <t>Moonbeams</t>
  </si>
  <si>
    <t>Modern Southern Home</t>
  </si>
  <si>
    <t>Modavari</t>
  </si>
  <si>
    <t>Microtec</t>
  </si>
  <si>
    <t>Michael Strahan</t>
  </si>
  <si>
    <t>Mi Zone Kids</t>
  </si>
  <si>
    <t>Mi Zone</t>
  </si>
  <si>
    <t xml:space="preserve">Merry Moments </t>
  </si>
  <si>
    <t>Merry &amp; Bright</t>
  </si>
  <si>
    <t>Merriest Holiday</t>
  </si>
  <si>
    <t>MEMBER'S MARK</t>
  </si>
  <si>
    <t>Member’s Choice</t>
  </si>
  <si>
    <t xml:space="preserve">Martha Stewart Everyday </t>
  </si>
  <si>
    <t>Martha Stewart</t>
  </si>
  <si>
    <t>Maple Grove</t>
  </si>
  <si>
    <t>MAISON JULES</t>
  </si>
  <si>
    <t>Mainstreet Holiday</t>
  </si>
  <si>
    <t>Mainstays</t>
  </si>
  <si>
    <t>Main Street</t>
  </si>
  <si>
    <t>Madison Park Signature</t>
  </si>
  <si>
    <t>Madison Park Pure</t>
  </si>
  <si>
    <t>Madison Park Essentials</t>
  </si>
  <si>
    <t>Madison Classics</t>
  </si>
  <si>
    <t>Luxury Hotel by Park Ave</t>
  </si>
  <si>
    <t>Luxury Hotel</t>
  </si>
  <si>
    <t>Liz</t>
  </si>
  <si>
    <t>Living Clean</t>
  </si>
  <si>
    <t>Lightning Bug</t>
  </si>
  <si>
    <t>Life At Home</t>
  </si>
  <si>
    <t>laurel + pine</t>
  </si>
  <si>
    <t>Laura Ashley</t>
  </si>
  <si>
    <t>Laila Ali</t>
  </si>
  <si>
    <t>Kirkton House</t>
  </si>
  <si>
    <t>Kids by Kirkton House</t>
  </si>
  <si>
    <t>Juniper Home</t>
  </si>
  <si>
    <t>JOYLAND</t>
  </si>
  <si>
    <t>Joy to the world</t>
  </si>
  <si>
    <t>Joy Peace Love</t>
  </si>
  <si>
    <t>Josie by Natori</t>
  </si>
  <si>
    <t>JLA Furniture</t>
  </si>
  <si>
    <t>JLA Art</t>
  </si>
  <si>
    <t>Jack O Lantern Lane</t>
  </si>
  <si>
    <t xml:space="preserve">Interiors </t>
  </si>
  <si>
    <t>Intelligent Design Kids</t>
  </si>
  <si>
    <t xml:space="preserve">Intelligent Design </t>
  </si>
  <si>
    <t>Inspire by Intelligent Design</t>
  </si>
  <si>
    <t>INK+IVY Kids</t>
  </si>
  <si>
    <t>INK+IVY</t>
  </si>
  <si>
    <t>Ideology</t>
  </si>
  <si>
    <t>Hyde Park</t>
  </si>
  <si>
    <t>Hyde lane</t>
  </si>
  <si>
    <t>Huntington Home</t>
  </si>
  <si>
    <t>HOUSE &amp; HOME</t>
  </si>
  <si>
    <t>Hotel Style</t>
  </si>
  <si>
    <t>Hotel Collection</t>
  </si>
  <si>
    <t>Hotel by park avenue</t>
  </si>
  <si>
    <t xml:space="preserve">Hotel </t>
  </si>
  <si>
    <t>Honeybloom</t>
  </si>
  <si>
    <t>Homenetic</t>
  </si>
  <si>
    <t>Home Trends</t>
  </si>
  <si>
    <t xml:space="preserve">Home for the Holidays </t>
  </si>
  <si>
    <t>Home Essence</t>
  </si>
  <si>
    <t>Home Design</t>
  </si>
  <si>
    <t>HOME DECORATORS COLLECTION</t>
  </si>
  <si>
    <t xml:space="preserve">Holly Jolly </t>
  </si>
  <si>
    <t>HOLLY &amp; MOSS</t>
  </si>
  <si>
    <t>Holiday traditions</t>
  </si>
  <si>
    <t>Holiday Time</t>
  </si>
  <si>
    <t>Holiday Lane</t>
  </si>
  <si>
    <t>H-HOME TRENDS PL</t>
  </si>
  <si>
    <t>Hello Autumn</t>
  </si>
  <si>
    <t>HD design</t>
  </si>
  <si>
    <t>Harbor House Blue</t>
  </si>
  <si>
    <t>Harbor House</t>
  </si>
  <si>
    <t>Harbor Home</t>
  </si>
  <si>
    <t>Happy Haunting Spider</t>
  </si>
  <si>
    <t>Happy Haunting Skull</t>
  </si>
  <si>
    <t>Happy Haunting</t>
  </si>
  <si>
    <t>Happy Halloween Pastel</t>
  </si>
  <si>
    <t xml:space="preserve">Happy Halloween Metallic </t>
  </si>
  <si>
    <t>Happy Halloween</t>
  </si>
  <si>
    <t>Happy Fall</t>
  </si>
  <si>
    <t>Hampton Hill</t>
  </si>
  <si>
    <t>Halloween Hill</t>
  </si>
  <si>
    <t>H2Ology</t>
  </si>
  <si>
    <t>Grayson &amp; Parker</t>
  </si>
  <si>
    <t>Graveyard</t>
  </si>
  <si>
    <t>Gramercy Park</t>
  </si>
  <si>
    <t>Grace Mitchell</t>
  </si>
  <si>
    <t>Goodness&amp;Grace</t>
  </si>
  <si>
    <t>Ghostly Greeting</t>
  </si>
  <si>
    <t>GATHER AT HOME</t>
  </si>
  <si>
    <t>GAMER SQUAD</t>
  </si>
  <si>
    <t>Friends Forever</t>
  </si>
  <si>
    <t>Free Home</t>
  </si>
  <si>
    <t>Found &amp; Fable</t>
  </si>
  <si>
    <t>青岛金泰</t>
  </si>
  <si>
    <t>finch + robin</t>
  </si>
  <si>
    <t>青岛舒泰隆</t>
  </si>
  <si>
    <t>Festive Days</t>
  </si>
  <si>
    <t>青岛联合志诚</t>
  </si>
  <si>
    <t>Family Chef</t>
  </si>
  <si>
    <t>青岛羽翎珊</t>
  </si>
  <si>
    <t>Fall Sweet Fall</t>
  </si>
  <si>
    <t>青岛盛和锦</t>
  </si>
  <si>
    <t xml:space="preserve">Fall Festival </t>
  </si>
  <si>
    <t>青岛瑞联</t>
  </si>
  <si>
    <t>Everyday Living</t>
  </si>
  <si>
    <t>青岛宝璐家用</t>
  </si>
  <si>
    <t>Emryn House</t>
  </si>
  <si>
    <t>青岛三多锦</t>
  </si>
  <si>
    <t>EE</t>
  </si>
  <si>
    <t>雅士缘纺织</t>
  </si>
  <si>
    <t>DesignLab Kids</t>
  </si>
  <si>
    <t>裕源陶瓷制作厂</t>
  </si>
  <si>
    <t>Designlab</t>
  </si>
  <si>
    <t>苏州瑞翔</t>
  </si>
  <si>
    <t xml:space="preserve">Degrees of Comfort </t>
  </si>
  <si>
    <t>苏州多来运</t>
  </si>
  <si>
    <t>Décor Studio</t>
  </si>
  <si>
    <t>绍兴绚绮</t>
  </si>
  <si>
    <t>Décor 5</t>
  </si>
  <si>
    <t>绍兴均瑞</t>
  </si>
  <si>
    <t>Deck the Halls</t>
  </si>
  <si>
    <t>福建嘉顺</t>
  </si>
  <si>
    <t>Debbie Travis</t>
  </si>
  <si>
    <t>瞿氏家纺</t>
  </si>
  <si>
    <t>Cuddl Duds</t>
  </si>
  <si>
    <t>烟台北方</t>
  </si>
  <si>
    <t>Crown and Ivy</t>
  </si>
  <si>
    <t>潮州成望</t>
  </si>
  <si>
    <t>Croscill Home</t>
  </si>
  <si>
    <t>潮州庆发</t>
  </si>
  <si>
    <t>Croscill Classics</t>
  </si>
  <si>
    <t>温州玛雅</t>
  </si>
  <si>
    <t>Croscill Casual</t>
  </si>
  <si>
    <t>淄博新品</t>
  </si>
  <si>
    <t>Croscill</t>
  </si>
  <si>
    <t>淄博宜臣</t>
  </si>
  <si>
    <t>Crosby St</t>
  </si>
  <si>
    <t>淄博凯文海特</t>
  </si>
  <si>
    <t xml:space="preserve">Cremieux  </t>
  </si>
  <si>
    <t>淄博冠森</t>
  </si>
  <si>
    <t>Cozzze</t>
  </si>
  <si>
    <t>海聆梦家居(SCM)</t>
  </si>
  <si>
    <t>Cottage Laundry</t>
  </si>
  <si>
    <t>浙江盖亚</t>
  </si>
  <si>
    <t>Concierge Collection</t>
  </si>
  <si>
    <t>浙江凯瑞特</t>
  </si>
  <si>
    <t>Comfort Spaces</t>
  </si>
  <si>
    <t>江苏怡天时</t>
  </si>
  <si>
    <t>Comfort Classics</t>
  </si>
  <si>
    <t>江苏凯瑞家纺科技</t>
  </si>
  <si>
    <t>Comfort Bay</t>
  </si>
  <si>
    <t>武义悠乐</t>
  </si>
  <si>
    <t>COLIN + JUSTIN</t>
  </si>
  <si>
    <t>无锡翊宸</t>
  </si>
  <si>
    <t>Codi</t>
  </si>
  <si>
    <t>扬州百思德</t>
  </si>
  <si>
    <t>Coastal Home</t>
  </si>
  <si>
    <t>惠州锋业</t>
  </si>
  <si>
    <t>Coastal Dunes</t>
  </si>
  <si>
    <t>山东超越</t>
  </si>
  <si>
    <t>Clean Spaces</t>
  </si>
  <si>
    <t>安吉欧义</t>
  </si>
  <si>
    <t>Clean Habitat</t>
  </si>
  <si>
    <t>宁波莱米纳</t>
  </si>
  <si>
    <t>City Lights</t>
  </si>
  <si>
    <t>宁波朗维</t>
  </si>
  <si>
    <t>Chelsea Square</t>
  </si>
  <si>
    <t>宁波中天</t>
  </si>
  <si>
    <t>Charter Club</t>
  </si>
  <si>
    <t>孚日集团股份有限公司</t>
  </si>
  <si>
    <t>Chapel Hill by Croscill</t>
  </si>
  <si>
    <t>如皋佳丽</t>
  </si>
  <si>
    <t xml:space="preserve">Chapel Hill </t>
  </si>
  <si>
    <t>厦门特辉</t>
  </si>
  <si>
    <t>Celebrate Home</t>
  </si>
  <si>
    <t>南通泽洲</t>
  </si>
  <si>
    <t>Cedar &amp; Rose</t>
  </si>
  <si>
    <t>南通布蓝尼</t>
  </si>
  <si>
    <t>Catherine Malandrino Kids</t>
  </si>
  <si>
    <t>南通佳果</t>
  </si>
  <si>
    <t>CATHERINE MALANDRINO HOTEL</t>
  </si>
  <si>
    <t>南昌瑞杰</t>
  </si>
  <si>
    <t>Catherine Malandrino (Holiday)</t>
  </si>
  <si>
    <t>南京海聆梦</t>
  </si>
  <si>
    <t>Catherine Malandrino</t>
  </si>
  <si>
    <t>南京新锐麒</t>
  </si>
  <si>
    <t>CATCH'N ZZZ</t>
  </si>
  <si>
    <t>佛山三水佛莱雅</t>
  </si>
  <si>
    <t>Carson &amp; Cooper</t>
  </si>
  <si>
    <t>仙居馨乐股份</t>
  </si>
  <si>
    <t>Canadiana</t>
  </si>
  <si>
    <t>丹阳俊祥</t>
  </si>
  <si>
    <t>Broyhill</t>
  </si>
  <si>
    <t>东莞觉恒</t>
  </si>
  <si>
    <t>Blueberry Cove</t>
  </si>
  <si>
    <t>东莞杰益</t>
  </si>
  <si>
    <t xml:space="preserve">Biltmore </t>
  </si>
  <si>
    <t>东莞智欣</t>
  </si>
  <si>
    <t>BIG ONE KIDS</t>
  </si>
  <si>
    <t>东莞市德鸿家居</t>
  </si>
  <si>
    <t xml:space="preserve">Big One </t>
  </si>
  <si>
    <t>东台兴捷亚</t>
  </si>
  <si>
    <t>Beyond Soft</t>
  </si>
  <si>
    <t>YUNUS</t>
  </si>
  <si>
    <t>Better Home and Gardens</t>
  </si>
  <si>
    <t>WEAVERS INDIA</t>
  </si>
  <si>
    <t>BELK</t>
  </si>
  <si>
    <t>VISTA FURNISHING LIMITED</t>
  </si>
  <si>
    <t>Beekman Home</t>
  </si>
  <si>
    <t>VARDHMAN CREATIONS PVT. LTD.</t>
  </si>
  <si>
    <t>Bed Guardian</t>
  </si>
  <si>
    <t>VANSH CREATION</t>
  </si>
  <si>
    <t>BEBE Holiday</t>
  </si>
  <si>
    <t>Trident Limited</t>
  </si>
  <si>
    <t>Bebe Girls</t>
  </si>
  <si>
    <t>Walmart</t>
  </si>
  <si>
    <t>Wal-Mart Mexico</t>
  </si>
  <si>
    <t>WALMARTMEX</t>
  </si>
  <si>
    <t>T.C. TERRYTEX LTD.</t>
  </si>
  <si>
    <t>Bebe Bow</t>
  </si>
  <si>
    <t>Wal-Mart Canada Corp. (DI)</t>
  </si>
  <si>
    <t>WALMART CANADA</t>
  </si>
  <si>
    <t>SHARDA EXPORTS</t>
  </si>
  <si>
    <t>BEBE- BLACK</t>
  </si>
  <si>
    <t>TK Maxx</t>
  </si>
  <si>
    <t>TKMaxx</t>
  </si>
  <si>
    <t>TK MAXX</t>
  </si>
  <si>
    <t>SARA TEXTILES LTD</t>
  </si>
  <si>
    <t>Bebe (Black/White Label Not Holiday)</t>
  </si>
  <si>
    <t>Target Stores Import</t>
  </si>
  <si>
    <t>TGT1138719</t>
  </si>
  <si>
    <t>PAN OVERSEAS</t>
  </si>
  <si>
    <t>Woolrich 5%</t>
  </si>
  <si>
    <t>BEBE</t>
  </si>
  <si>
    <t>Family Dollar</t>
  </si>
  <si>
    <t>TAR HEEL (FAMILY DOLL-DI)</t>
  </si>
  <si>
    <t>TARHEEL</t>
  </si>
  <si>
    <t>ORIENT TEXTILE MILLS LTD.</t>
  </si>
  <si>
    <t>Sharper Image Nonheated 5%</t>
  </si>
  <si>
    <t>BeautySleep</t>
  </si>
  <si>
    <t>Ross</t>
  </si>
  <si>
    <t>Ross Stores, Inc.</t>
  </si>
  <si>
    <t>ROSSPOE</t>
  </si>
  <si>
    <t>MK SONS (PVT) LTD</t>
  </si>
  <si>
    <t>Sharper Image Nonheated 4%</t>
  </si>
  <si>
    <t>Beautyrest Silver</t>
  </si>
  <si>
    <t>Macy's</t>
  </si>
  <si>
    <t>Macy's.com</t>
  </si>
  <si>
    <t>MITTAL CREATIONS INDIA</t>
  </si>
  <si>
    <t>Sharper Image Heated 5%</t>
  </si>
  <si>
    <t xml:space="preserve">Beautyrest Platinum </t>
  </si>
  <si>
    <t>Macy's Home Store</t>
  </si>
  <si>
    <t>MACY01</t>
  </si>
  <si>
    <t>MAHEEN TEXTILE MILLS (PVT) LTD.</t>
  </si>
  <si>
    <t>Sharper Image Heated 4%</t>
  </si>
  <si>
    <t>Beautyrest Black</t>
  </si>
  <si>
    <t>Macy's Home MMG</t>
  </si>
  <si>
    <t>MACY03</t>
  </si>
  <si>
    <t>MAGNA PROCESSING INDUSTRIES (PVT) LTD</t>
  </si>
  <si>
    <t>Sharper Image Heated 3%</t>
  </si>
  <si>
    <t>Beautyrest</t>
  </si>
  <si>
    <t>Macy's CFC</t>
  </si>
  <si>
    <t>MACY04</t>
  </si>
  <si>
    <t>M/S MEENU CREATION LLP</t>
  </si>
  <si>
    <t>Serta Sheep 5.5%</t>
  </si>
  <si>
    <t>Beauty Silk</t>
  </si>
  <si>
    <t>Linen Chest</t>
  </si>
  <si>
    <t>LINENCHEST</t>
  </si>
  <si>
    <t>M.Y. BARI MILLS PVT. LTD.</t>
  </si>
  <si>
    <t>Serta 5.5%</t>
  </si>
  <si>
    <t>Be Mine</t>
  </si>
  <si>
    <t>Kohl's</t>
  </si>
  <si>
    <t>Kohl's Ecom Fulfillment</t>
  </si>
  <si>
    <t>KOHLEFC</t>
  </si>
  <si>
    <t>Liberty Mills Limited</t>
  </si>
  <si>
    <t>Natori 7%</t>
  </si>
  <si>
    <t>Backstage</t>
  </si>
  <si>
    <t>Kohl's (POE)</t>
  </si>
  <si>
    <t>KOHLPOE</t>
  </si>
  <si>
    <t>KRUSHNA COTEX PVT. LTD.</t>
  </si>
  <si>
    <t>N Natori Studio 5%</t>
  </si>
  <si>
    <t>Autumn Days</t>
  </si>
  <si>
    <t>KOHL</t>
  </si>
  <si>
    <t>KOHINOOR TEXTILE MILLS LTD.</t>
  </si>
  <si>
    <t>YAT</t>
  </si>
  <si>
    <t>N Natori 5%</t>
  </si>
  <si>
    <t>August &amp; Leo</t>
  </si>
  <si>
    <t>JLA</t>
  </si>
  <si>
    <t>KAPOOR INDUSTRIES LTD.</t>
  </si>
  <si>
    <t>SH</t>
  </si>
  <si>
    <t>Martha Stewart (Hard) 7%</t>
  </si>
  <si>
    <t>AT HOME</t>
  </si>
  <si>
    <t>JC Penney</t>
  </si>
  <si>
    <t>JC Penney Retail (POE)</t>
  </si>
  <si>
    <t>JCPRETDI</t>
  </si>
  <si>
    <t>HANDFAB HOME</t>
  </si>
  <si>
    <t>Martha Stewart (Hard) 4%</t>
  </si>
  <si>
    <t>Artology</t>
  </si>
  <si>
    <t>JC Penney Retail</t>
  </si>
  <si>
    <t>JCPRET</t>
  </si>
  <si>
    <t>GUL AHMED TEXTILES</t>
  </si>
  <si>
    <t>QDO</t>
  </si>
  <si>
    <t>STAR-2</t>
  </si>
  <si>
    <t>Martha Stewart (Hard) 3%</t>
  </si>
  <si>
    <t>Art In Motion</t>
  </si>
  <si>
    <t>JC Penney Catalog (POE)</t>
  </si>
  <si>
    <t>JCPCATDI</t>
  </si>
  <si>
    <t>FAZE THREE LTD.</t>
  </si>
  <si>
    <t>OKL</t>
  </si>
  <si>
    <t>Yantian,China</t>
  </si>
  <si>
    <t>STAR-1</t>
  </si>
  <si>
    <t>Martha Stewart (Bath) 5%</t>
  </si>
  <si>
    <t>Armoire Collection</t>
  </si>
  <si>
    <t>JC Penney Catalog</t>
  </si>
  <si>
    <t>JCPCAT</t>
  </si>
  <si>
    <t>DENIZLI RATEKS TEKSTİL SAN. VE TIC. A.S.</t>
  </si>
  <si>
    <t>NY</t>
  </si>
  <si>
    <t>Shanghai,China</t>
  </si>
  <si>
    <t>Martha Stewart (Bath) 4%</t>
  </si>
  <si>
    <t xml:space="preserve">Arch Studio  </t>
  </si>
  <si>
    <t>Homegoods</t>
  </si>
  <si>
    <t>Homegoods Inc.</t>
  </si>
  <si>
    <t>HOMEGOODS</t>
  </si>
  <si>
    <t>COTTON EMPIRE (PVT.) LTD.</t>
  </si>
  <si>
    <t>NHA</t>
  </si>
  <si>
    <t>Qingdao,China</t>
  </si>
  <si>
    <t>Qingdao Office</t>
  </si>
  <si>
    <t>SHOWER CURTAIN(70)</t>
  </si>
  <si>
    <t>Martha Stewart (Bath) 3%</t>
  </si>
  <si>
    <t>ARCH / MANTLE</t>
  </si>
  <si>
    <t>Homegoods (POE)</t>
  </si>
  <si>
    <t>HGPOE</t>
  </si>
  <si>
    <t>CHENAB LIMITED</t>
  </si>
  <si>
    <t>NBO</t>
  </si>
  <si>
    <t>Ningbo,China</t>
  </si>
  <si>
    <t>Project S-1</t>
  </si>
  <si>
    <t>Laura Ashley 5%</t>
  </si>
  <si>
    <t>Apothecary Home</t>
  </si>
  <si>
    <t>Giant Tiger</t>
  </si>
  <si>
    <t>Giant Tiger Stores Ltd. (DI)</t>
  </si>
  <si>
    <t>GIANTTIGERDI</t>
  </si>
  <si>
    <t>CALFVOI VIET NAM COMPANY LIMITED</t>
  </si>
  <si>
    <t>MUM</t>
  </si>
  <si>
    <t>Nhava Sheva,India</t>
  </si>
  <si>
    <t>Pakistan Office</t>
  </si>
  <si>
    <t>BEACH TOWEL(74)</t>
  </si>
  <si>
    <t>Beach Towel</t>
  </si>
  <si>
    <t>Laura Ashley 4%</t>
  </si>
  <si>
    <t>Antimicrobial Performance</t>
  </si>
  <si>
    <t>Fred Meyer</t>
  </si>
  <si>
    <t>Fred Meyer Stores DI</t>
  </si>
  <si>
    <t>FREDMEYERDI</t>
  </si>
  <si>
    <t>BARI TEXTILE MILLS (PVT) LTD</t>
  </si>
  <si>
    <t>MUD</t>
  </si>
  <si>
    <t>Mundra, India</t>
  </si>
  <si>
    <t>One Central-2</t>
  </si>
  <si>
    <t>BATH TOWEL(73)</t>
  </si>
  <si>
    <t>Laura Ashley 3%</t>
  </si>
  <si>
    <t>Amethyst Home</t>
  </si>
  <si>
    <t>Dollar General</t>
  </si>
  <si>
    <t>DOLLAR GENERAL CORP. (DI)</t>
  </si>
  <si>
    <t>DOLGEN-DI</t>
  </si>
  <si>
    <t>ARSHAD CORPORATION (PVT) LIMITED.</t>
  </si>
  <si>
    <t>LA</t>
  </si>
  <si>
    <t>Mumbai,India</t>
  </si>
  <si>
    <t>One Central-1</t>
  </si>
  <si>
    <t>BATH SET(77)</t>
  </si>
  <si>
    <t>Bath Set</t>
  </si>
  <si>
    <t>Joseph Sadony</t>
  </si>
  <si>
    <t>Alpine Valley</t>
  </si>
  <si>
    <t xml:space="preserve">Dillard's </t>
  </si>
  <si>
    <t>Dillard's Inc.</t>
  </si>
  <si>
    <t>DLS</t>
  </si>
  <si>
    <t>ALOK INDUSTRIES LTD.</t>
  </si>
  <si>
    <t>KRC</t>
  </si>
  <si>
    <t>Lzmir, Turkey</t>
  </si>
  <si>
    <t>India Office</t>
  </si>
  <si>
    <t>BATH RUG(72)</t>
  </si>
  <si>
    <t>Bath Rug</t>
  </si>
  <si>
    <t>Beautyrest Black 6%</t>
  </si>
  <si>
    <t>Addison Park</t>
  </si>
  <si>
    <t>Burlington Coat Factory</t>
  </si>
  <si>
    <t>BLTNCOAT</t>
  </si>
  <si>
    <t>AL KARAM TOWEL INDUSTRIES PVT. LTD.</t>
  </si>
  <si>
    <t>EXW</t>
  </si>
  <si>
    <t>Karachi,Pakistan</t>
  </si>
  <si>
    <t>BOX-2</t>
  </si>
  <si>
    <t>BATH HARDWARE(76)</t>
  </si>
  <si>
    <t>Bath Hardware</t>
  </si>
  <si>
    <t>Beautyrest 5.5%</t>
  </si>
  <si>
    <t>Accentia</t>
  </si>
  <si>
    <t>Beall's</t>
  </si>
  <si>
    <t>Beall's Outlet Stores, Inc.</t>
  </si>
  <si>
    <t>BEALLS</t>
  </si>
  <si>
    <t>AFROZE TEXTILE INDUSTRIES (PRIVATE) LTD</t>
  </si>
  <si>
    <t>CHA</t>
  </si>
  <si>
    <t>Ho Chi Minh,Vietnam</t>
  </si>
  <si>
    <t>BOX-1</t>
  </si>
  <si>
    <t>BATH ACCESSORIES(71)</t>
  </si>
  <si>
    <t>Bath Accessories</t>
  </si>
  <si>
    <t>Beautyrest 3.5%</t>
  </si>
  <si>
    <t>510 Design</t>
  </si>
  <si>
    <t>Amazon</t>
  </si>
  <si>
    <t>Amazon Fulfillment Services (Domestic)</t>
  </si>
  <si>
    <t>TBD</t>
  </si>
  <si>
    <t>ASSORTMENT(90)</t>
  </si>
  <si>
    <t>Assortment</t>
  </si>
  <si>
    <t>Aldi</t>
  </si>
  <si>
    <t>ALDI INC. (DI)</t>
  </si>
  <si>
    <t>ALDIDI</t>
  </si>
  <si>
    <t>Port of Discharge</t>
  </si>
  <si>
    <t>Departure Port</t>
  </si>
  <si>
    <t>Category</t>
  </si>
  <si>
    <t>Main Category</t>
  </si>
  <si>
    <t>Customer Code</t>
  </si>
  <si>
    <t>Funding</t>
  </si>
  <si>
    <t>Yard</t>
  </si>
  <si>
    <t>Volume Rebate</t>
  </si>
  <si>
    <t>PDQ</t>
  </si>
  <si>
    <t>Freight Allowance</t>
  </si>
  <si>
    <t>Pallet</t>
  </si>
  <si>
    <t>Photography</t>
  </si>
  <si>
    <t>Meter</t>
  </si>
  <si>
    <t>Fuel Surcharge</t>
  </si>
  <si>
    <t>Case</t>
  </si>
  <si>
    <t>NSA%</t>
  </si>
  <si>
    <t>2032 BATH</t>
  </si>
  <si>
    <t>Carton</t>
  </si>
  <si>
    <t>WOD/SV3</t>
  </si>
  <si>
    <t>Customer WH Allowance</t>
  </si>
  <si>
    <t>2031 BATH</t>
  </si>
  <si>
    <t>Box</t>
  </si>
  <si>
    <t>WOD/SV2</t>
  </si>
  <si>
    <t>Intl.-POE</t>
  </si>
  <si>
    <t>OOD</t>
  </si>
  <si>
    <t>2030 BATH</t>
  </si>
  <si>
    <t>Bag</t>
  </si>
  <si>
    <t>Intl.-Domestic Warehouse</t>
  </si>
  <si>
    <t>Winter</t>
  </si>
  <si>
    <t>Partially Compressed</t>
  </si>
  <si>
    <t>Royalty</t>
  </si>
  <si>
    <t>2029 BATH DI</t>
  </si>
  <si>
    <t>Each</t>
  </si>
  <si>
    <t>Vietnam</t>
  </si>
  <si>
    <t>SV3</t>
  </si>
  <si>
    <t>Intl.-Direct Import</t>
  </si>
  <si>
    <t>Spring</t>
  </si>
  <si>
    <t>Improved Packaging</t>
  </si>
  <si>
    <t>Reverse</t>
  </si>
  <si>
    <t>Tina Gu</t>
  </si>
  <si>
    <t>2028 BATH Amazon 1P</t>
  </si>
  <si>
    <t>Pack</t>
  </si>
  <si>
    <t>Turkey</t>
  </si>
  <si>
    <t>Intl.-Customer DC</t>
  </si>
  <si>
    <t>Medium: 100K - 150K</t>
  </si>
  <si>
    <t>Fall</t>
  </si>
  <si>
    <t>Compressed/KD</t>
  </si>
  <si>
    <t>Agent Fee</t>
  </si>
  <si>
    <t>Joyce Shan</t>
  </si>
  <si>
    <t>2027 BATH POE</t>
  </si>
  <si>
    <t>Pair</t>
  </si>
  <si>
    <t>SWV</t>
  </si>
  <si>
    <t>Pakistan</t>
  </si>
  <si>
    <t>Pick up at Port</t>
  </si>
  <si>
    <t>POE</t>
  </si>
  <si>
    <t>Big: 150K - 250K</t>
  </si>
  <si>
    <t>BTC</t>
  </si>
  <si>
    <t>Rolled</t>
  </si>
  <si>
    <t>Brokage</t>
  </si>
  <si>
    <t>Planner</t>
  </si>
  <si>
    <t>Johanna Qin</t>
  </si>
  <si>
    <t>Set</t>
  </si>
  <si>
    <t>AVN</t>
  </si>
  <si>
    <t>Super Big: ≥ 250K</t>
  </si>
  <si>
    <t>Black Friday</t>
  </si>
  <si>
    <t>Commission</t>
  </si>
  <si>
    <t>2025 BATH Domestic</t>
  </si>
  <si>
    <t>Piece</t>
  </si>
  <si>
    <t>China</t>
  </si>
  <si>
    <t>Other Load Suggestions</t>
  </si>
  <si>
    <t>Quote Sheet Template</t>
  </si>
  <si>
    <t>UOM</t>
  </si>
  <si>
    <t>Ship to Location</t>
  </si>
  <si>
    <t>Program Size</t>
  </si>
  <si>
    <t xml:space="preserve">Hayden </t>
  </si>
  <si>
    <t>7/11/2025</t>
    <phoneticPr fontId="57" type="noConversion"/>
  </si>
  <si>
    <t>Hayden Heathered</t>
    <phoneticPr fontId="57" type="noConversion"/>
  </si>
  <si>
    <t>Hayden Heathered Fashion Towel Set</t>
    <phoneticPr fontId="57" type="noConversion"/>
  </si>
  <si>
    <t>100% COMBED COTTON 2 ply pile YARN DYED DOBBY SLUB TERRY
550gsm</t>
    <phoneticPr fontId="57" type="noConversion"/>
  </si>
  <si>
    <r>
      <t>6 pieces set-27x54''(2)
16x28''(2)
13x13''(2</t>
    </r>
    <r>
      <rPr>
        <sz val="8"/>
        <rFont val="宋体"/>
        <family val="2"/>
        <charset val="134"/>
      </rPr>
      <t>）</t>
    </r>
    <phoneticPr fontId="57" type="noConversion"/>
  </si>
  <si>
    <t>MOQ</t>
    <phoneticPr fontId="57" type="noConversion"/>
  </si>
  <si>
    <t>UPC#</t>
    <phoneticPr fontId="57" type="noConversion"/>
  </si>
  <si>
    <t>Item#</t>
    <phoneticPr fontId="57" type="noConversion"/>
  </si>
  <si>
    <t>CP</t>
    <phoneticPr fontId="57" type="noConversion"/>
  </si>
  <si>
    <t>Hayden</t>
    <phoneticPr fontId="57" type="noConversion"/>
  </si>
  <si>
    <t>Hayden Heathered Towel Set</t>
    <phoneticPr fontId="57" type="noConversion"/>
  </si>
  <si>
    <t>JLA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</si>
</sst>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7" formatCode="&quot;¥&quot;#,##0.00;&quot;¥&quot;\-#,##0.00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&quot;$&quot;#,##0.00"/>
    <numFmt numFmtId="180" formatCode="0_);[Red]\(0\)"/>
    <numFmt numFmtId="181" formatCode="0.00_ "/>
    <numFmt numFmtId="182" formatCode="0.0%"/>
    <numFmt numFmtId="183" formatCode="0.000_);[Red]\(0.000\)"/>
    <numFmt numFmtId="184" formatCode="0.00_);[Red]\(0.00\)"/>
    <numFmt numFmtId="185" formatCode="0.000%"/>
    <numFmt numFmtId="186" formatCode="[$-409]d/mmm;@"/>
    <numFmt numFmtId="187" formatCode="[$￥-804]#,##0.00;[Red][$￥-804]#,##0.00"/>
    <numFmt numFmtId="188" formatCode="[$-409]d\-mmm;@"/>
    <numFmt numFmtId="189" formatCode="_ \¥* #,##0.00_ ;_ \¥* \-#,##0.00_ ;_ \¥* &quot;-&quot;??_ ;_ @_ "/>
    <numFmt numFmtId="190" formatCode="[$$-409]#,##0.000000"/>
    <numFmt numFmtId="191" formatCode="0.0_);[Red]\(0.0\)"/>
    <numFmt numFmtId="192" formatCode="\$#,##0.00_);[Red]&quot;($&quot;#,##0.00\)"/>
    <numFmt numFmtId="193" formatCode="&quot;$&quot;#,##0.00_);[Red]\(&quot;$&quot;#,##0.00\)"/>
    <numFmt numFmtId="194" formatCode="[$-409]dd/mmm/yy;@"/>
    <numFmt numFmtId="195" formatCode="[$$-409]#,##0.00;\-[$$-409]#,##0.00"/>
    <numFmt numFmtId="196" formatCode="0_ "/>
  </numFmts>
  <fonts count="144">
    <font>
      <sz val="10"/>
      <name val="Arial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4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48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57"/>
      <name val="Arial"/>
      <family val="2"/>
    </font>
    <font>
      <sz val="12"/>
      <name val="宋体"/>
      <family val="3"/>
      <charset val="134"/>
    </font>
    <font>
      <sz val="8"/>
      <color rgb="FFFF000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1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0"/>
      <color rgb="FF000000"/>
      <name val="Arial"/>
      <family val="2"/>
    </font>
    <font>
      <sz val="12"/>
      <color indexed="14"/>
      <name val="新細明體"/>
      <family val="1"/>
    </font>
    <font>
      <sz val="12"/>
      <color indexed="60"/>
      <name val="新細明體"/>
      <family val="1"/>
    </font>
    <font>
      <sz val="12"/>
      <color indexed="6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20"/>
      <name val="新細明體"/>
      <family val="1"/>
    </font>
    <font>
      <sz val="12"/>
      <color indexed="17"/>
      <name val="新細明體"/>
      <family val="1"/>
    </font>
    <font>
      <b/>
      <sz val="13"/>
      <color indexed="62"/>
      <name val="新細明體"/>
      <family val="1"/>
    </font>
    <font>
      <b/>
      <sz val="11"/>
      <color indexed="62"/>
      <name val="新細明體"/>
      <family val="1"/>
    </font>
    <font>
      <b/>
      <sz val="12"/>
      <color indexed="9"/>
      <name val="宋体"/>
      <family val="3"/>
      <charset val="134"/>
    </font>
    <font>
      <b/>
      <sz val="12"/>
      <color indexed="52"/>
      <name val="新細明體"/>
      <family val="1"/>
    </font>
    <font>
      <b/>
      <sz val="12"/>
      <color indexed="5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6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name val="宋体"/>
      <family val="3"/>
      <charset val="134"/>
    </font>
    <font>
      <sz val="12"/>
      <name val="Arial Unicode MS"/>
      <family val="2"/>
      <charset val="134"/>
    </font>
    <font>
      <sz val="11"/>
      <name val="Arial Unicode MS"/>
      <family val="2"/>
      <charset val="134"/>
    </font>
    <font>
      <b/>
      <sz val="50"/>
      <name val="Arial Unicode MS"/>
      <family val="2"/>
      <charset val="134"/>
    </font>
    <font>
      <b/>
      <sz val="16"/>
      <name val="Arial Unicode MS"/>
      <family val="2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 Unicode MS"/>
      <family val="2"/>
      <charset val="134"/>
    </font>
    <font>
      <sz val="10"/>
      <color indexed="8"/>
      <name val="Calibri"/>
      <family val="2"/>
    </font>
    <font>
      <sz val="10"/>
      <name val="Calibri"/>
      <family val="2"/>
    </font>
    <font>
      <sz val="11"/>
      <color indexed="8"/>
      <name val="Arial Unicode MS"/>
      <family val="2"/>
      <charset val="134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name val="微软雅黑"/>
      <family val="2"/>
      <charset val="134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宋体"/>
      <family val="3"/>
      <charset val="134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6"/>
      <name val="Arial"/>
      <family val="2"/>
    </font>
    <font>
      <sz val="11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  <font>
      <sz val="10"/>
      <color theme="1"/>
      <name val="Arial"/>
      <family val="2"/>
    </font>
    <font>
      <sz val="11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0070C0"/>
      <name val="宋体"/>
      <family val="3"/>
      <charset val="134"/>
      <scheme val="minor"/>
    </font>
    <font>
      <sz val="8"/>
      <name val="宋体"/>
      <family val="2"/>
      <charset val="134"/>
    </font>
    <font>
      <sz val="11"/>
      <color rgb="FFFF0000"/>
      <name val="宋体"/>
      <family val="3"/>
      <charset val="134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48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53" fillId="22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3" borderId="0" applyNumberFormat="0" applyBorder="0" applyAlignment="0" applyProtection="0"/>
    <xf numFmtId="0" fontId="15" fillId="22" borderId="0" applyNumberFormat="0" applyFon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15" fillId="0" borderId="0"/>
    <xf numFmtId="0" fontId="16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>
      <alignment vertical="top"/>
    </xf>
    <xf numFmtId="0" fontId="15" fillId="0" borderId="0"/>
    <xf numFmtId="0" fontId="15" fillId="0" borderId="0"/>
    <xf numFmtId="0" fontId="17" fillId="0" borderId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 applyFont="0" applyFill="0" applyBorder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5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30" fillId="20" borderId="8" applyNumberFormat="0" applyAlignment="0" applyProtection="0"/>
    <xf numFmtId="9" fontId="16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 applyNumberFormat="0" applyFont="0" applyFill="0" applyBorder="0" applyProtection="0">
      <alignment horizontal="left" wrapText="1"/>
    </xf>
    <xf numFmtId="0" fontId="55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1" fillId="21" borderId="2" applyNumberFormat="0" applyAlignment="0" applyProtection="0">
      <alignment vertical="center"/>
    </xf>
    <xf numFmtId="0" fontId="41" fillId="21" borderId="2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3" fillId="24" borderId="7" applyNumberFormat="0" applyFont="0" applyAlignment="0" applyProtection="0">
      <alignment vertical="center"/>
    </xf>
    <xf numFmtId="0" fontId="16" fillId="24" borderId="7" applyNumberFormat="0" applyFont="0" applyAlignment="0" applyProtection="0">
      <alignment vertical="center"/>
    </xf>
    <xf numFmtId="9" fontId="1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60" fillId="0" borderId="0" applyFont="0" applyFill="0" applyBorder="0" applyAlignment="0" applyProtection="0"/>
    <xf numFmtId="0" fontId="16" fillId="0" borderId="0"/>
    <xf numFmtId="0" fontId="16" fillId="0" borderId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75" fillId="0" borderId="0"/>
    <xf numFmtId="0" fontId="14" fillId="0" borderId="0"/>
    <xf numFmtId="0" fontId="77" fillId="0" borderId="0"/>
    <xf numFmtId="0" fontId="78" fillId="0" borderId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186" fontId="14" fillId="0" borderId="0" applyProtection="0"/>
    <xf numFmtId="0" fontId="8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5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8" fontId="14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1" fillId="0" borderId="0"/>
    <xf numFmtId="0" fontId="14" fillId="0" borderId="0"/>
    <xf numFmtId="0" fontId="50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2" fillId="34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90" fontId="17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76" fontId="14" fillId="0" borderId="0" applyFill="0" applyBorder="0" applyAlignment="0" applyProtection="0"/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189" fontId="84" fillId="0" borderId="0" applyFont="0" applyFill="0" applyBorder="0" applyAlignment="0" applyProtection="0">
      <alignment vertical="center"/>
    </xf>
    <xf numFmtId="0" fontId="14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52" fillId="0" borderId="0">
      <alignment vertical="center"/>
    </xf>
    <xf numFmtId="0" fontId="16" fillId="0" borderId="0"/>
    <xf numFmtId="0" fontId="33" fillId="0" borderId="0" applyNumberFormat="0" applyFill="0" applyBorder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46" borderId="0">
      <alignment horizontal="center" vertical="center"/>
    </xf>
    <xf numFmtId="0" fontId="14" fillId="0" borderId="0"/>
    <xf numFmtId="0" fontId="87" fillId="33" borderId="0" applyNumberFormat="0" applyBorder="0" applyAlignment="0" applyProtection="0"/>
    <xf numFmtId="0" fontId="88" fillId="47" borderId="0" applyNumberFormat="0" applyBorder="0" applyAlignment="0" applyProtection="0"/>
    <xf numFmtId="0" fontId="89" fillId="47" borderId="0" applyNumberFormat="0" applyBorder="0" applyAlignment="0" applyProtection="0">
      <alignment vertical="center"/>
    </xf>
    <xf numFmtId="0" fontId="16" fillId="48" borderId="7" applyNumberFormat="0" applyFont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>
      <alignment vertical="center"/>
    </xf>
    <xf numFmtId="0" fontId="35" fillId="34" borderId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8" fontId="16" fillId="0" borderId="0"/>
    <xf numFmtId="0" fontId="16" fillId="0" borderId="0"/>
    <xf numFmtId="0" fontId="16" fillId="0" borderId="0"/>
    <xf numFmtId="0" fontId="84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4" fillId="0" borderId="4" applyNumberFormat="0" applyFill="0" applyAlignment="0" applyProtection="0"/>
    <xf numFmtId="0" fontId="95" fillId="0" borderId="26" applyNumberFormat="0" applyFill="0" applyAlignment="0" applyProtection="0"/>
    <xf numFmtId="0" fontId="95" fillId="0" borderId="0" applyNumberFormat="0" applyFill="0" applyBorder="0" applyAlignment="0" applyProtection="0"/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96" fillId="53" borderId="2" applyNumberFormat="0" applyAlignment="0" applyProtection="0">
      <alignment vertical="center"/>
    </xf>
    <xf numFmtId="0" fontId="93" fillId="34" borderId="0" applyNumberFormat="0" applyBorder="0" applyAlignment="0" applyProtection="0"/>
    <xf numFmtId="0" fontId="97" fillId="31" borderId="1" applyNumberFormat="0" applyAlignment="0" applyProtection="0"/>
    <xf numFmtId="0" fontId="98" fillId="22" borderId="1" applyNumberFormat="0" applyAlignment="0" applyProtection="0">
      <alignment vertical="center"/>
    </xf>
    <xf numFmtId="0" fontId="16" fillId="48" borderId="7" applyNumberFormat="0" applyFont="0" applyAlignment="0" applyProtection="0"/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101" fillId="37" borderId="1" applyNumberFormat="0" applyAlignment="0" applyProtection="0">
      <alignment vertical="center"/>
    </xf>
    <xf numFmtId="0" fontId="102" fillId="22" borderId="8" applyNumberFormat="0" applyAlignment="0" applyProtection="0">
      <alignment vertical="center"/>
    </xf>
    <xf numFmtId="0" fontId="103" fillId="0" borderId="6" applyNumberFormat="0" applyFill="0" applyAlignment="0" applyProtection="0">
      <alignment vertical="center"/>
    </xf>
    <xf numFmtId="0" fontId="104" fillId="0" borderId="0"/>
    <xf numFmtId="0" fontId="13" fillId="0" borderId="0"/>
    <xf numFmtId="176" fontId="13" fillId="0" borderId="0" applyFont="0" applyFill="0" applyBorder="0" applyAlignment="0" applyProtection="0"/>
    <xf numFmtId="0" fontId="12" fillId="0" borderId="0"/>
    <xf numFmtId="176" fontId="12" fillId="0" borderId="0" applyFont="0" applyFill="0" applyBorder="0" applyAlignment="0" applyProtection="0"/>
    <xf numFmtId="0" fontId="11" fillId="0" borderId="0"/>
    <xf numFmtId="176" fontId="11" fillId="0" borderId="0" applyFont="0" applyFill="0" applyBorder="0" applyAlignment="0" applyProtection="0"/>
    <xf numFmtId="0" fontId="10" fillId="0" borderId="0"/>
    <xf numFmtId="176" fontId="10" fillId="0" borderId="0" applyFont="0" applyFill="0" applyBorder="0" applyAlignment="0" applyProtection="0"/>
    <xf numFmtId="0" fontId="9" fillId="0" borderId="0"/>
    <xf numFmtId="176" fontId="9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9" fillId="0" borderId="0"/>
    <xf numFmtId="0" fontId="3" fillId="0" borderId="0"/>
    <xf numFmtId="176" fontId="3" fillId="0" borderId="0" applyFont="0" applyFill="0" applyBorder="0" applyAlignment="0" applyProtection="0"/>
    <xf numFmtId="0" fontId="110" fillId="0" borderId="0"/>
    <xf numFmtId="0" fontId="110" fillId="0" borderId="0"/>
    <xf numFmtId="0" fontId="2" fillId="0" borderId="0"/>
    <xf numFmtId="176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59" fillId="0" borderId="0"/>
    <xf numFmtId="9" fontId="59" fillId="0" borderId="0" applyFont="0" applyFill="0" applyBorder="0" applyAlignment="0" applyProtection="0"/>
    <xf numFmtId="0" fontId="59" fillId="0" borderId="0"/>
  </cellStyleXfs>
  <cellXfs count="647">
    <xf numFmtId="0" fontId="0" fillId="0" borderId="0" xfId="0"/>
    <xf numFmtId="0" fontId="59" fillId="0" borderId="0" xfId="0" applyFont="1"/>
    <xf numFmtId="0" fontId="59" fillId="0" borderId="0" xfId="1072" applyFont="1" applyAlignment="1">
      <alignment wrapText="1"/>
    </xf>
    <xf numFmtId="0" fontId="58" fillId="28" borderId="0" xfId="1072" applyFont="1" applyFill="1" applyAlignment="1">
      <alignment wrapText="1"/>
    </xf>
    <xf numFmtId="0" fontId="58" fillId="27" borderId="0" xfId="1072" applyFont="1" applyFill="1" applyAlignment="1">
      <alignment wrapText="1"/>
    </xf>
    <xf numFmtId="0" fontId="58" fillId="26" borderId="0" xfId="1072" applyFont="1" applyFill="1" applyAlignment="1">
      <alignment wrapText="1"/>
    </xf>
    <xf numFmtId="0" fontId="58" fillId="25" borderId="0" xfId="1072" applyFont="1" applyFill="1" applyAlignment="1">
      <alignment wrapText="1"/>
    </xf>
    <xf numFmtId="0" fontId="58" fillId="30" borderId="0" xfId="1072" applyFont="1" applyFill="1" applyAlignment="1">
      <alignment wrapText="1"/>
    </xf>
    <xf numFmtId="0" fontId="61" fillId="0" borderId="0" xfId="1076" applyFont="1" applyAlignment="1">
      <alignment horizontal="center"/>
    </xf>
    <xf numFmtId="0" fontId="62" fillId="0" borderId="0" xfId="1076" applyFont="1" applyAlignment="1">
      <alignment horizontal="center"/>
    </xf>
    <xf numFmtId="0" fontId="61" fillId="0" borderId="0" xfId="0" applyFont="1" applyAlignment="1">
      <alignment horizontal="center"/>
    </xf>
    <xf numFmtId="180" fontId="62" fillId="0" borderId="0" xfId="1076" applyNumberFormat="1" applyFont="1" applyAlignment="1">
      <alignment horizontal="center"/>
    </xf>
    <xf numFmtId="180" fontId="61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10" fontId="61" fillId="0" borderId="0" xfId="0" applyNumberFormat="1" applyFont="1" applyAlignment="1">
      <alignment horizontal="center"/>
    </xf>
    <xf numFmtId="0" fontId="64" fillId="0" borderId="0" xfId="1006" applyFont="1" applyAlignment="1" applyProtection="1">
      <alignment horizontal="center"/>
      <protection locked="0"/>
    </xf>
    <xf numFmtId="0" fontId="65" fillId="0" borderId="11" xfId="1006" applyFont="1" applyBorder="1" applyAlignment="1" applyProtection="1">
      <alignment horizontal="left"/>
      <protection locked="0"/>
    </xf>
    <xf numFmtId="0" fontId="66" fillId="0" borderId="12" xfId="1006" applyFont="1" applyBorder="1" applyAlignment="1" applyProtection="1">
      <alignment horizontal="left"/>
      <protection locked="0"/>
    </xf>
    <xf numFmtId="0" fontId="65" fillId="0" borderId="12" xfId="1006" applyFont="1" applyBorder="1" applyProtection="1">
      <protection locked="0"/>
    </xf>
    <xf numFmtId="0" fontId="66" fillId="29" borderId="13" xfId="1006" applyFont="1" applyFill="1" applyBorder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/>
      <protection locked="0"/>
    </xf>
    <xf numFmtId="0" fontId="65" fillId="0" borderId="14" xfId="1006" applyFont="1" applyBorder="1" applyAlignment="1" applyProtection="1">
      <alignment horizontal="left"/>
      <protection locked="0"/>
    </xf>
    <xf numFmtId="14" fontId="66" fillId="29" borderId="15" xfId="1006" applyNumberFormat="1" applyFont="1" applyFill="1" applyBorder="1" applyAlignment="1" applyProtection="1">
      <alignment horizontal="left"/>
      <protection locked="0"/>
    </xf>
    <xf numFmtId="180" fontId="61" fillId="0" borderId="0" xfId="1076" applyNumberFormat="1" applyFont="1" applyAlignment="1">
      <alignment horizontal="center"/>
    </xf>
    <xf numFmtId="14" fontId="66" fillId="0" borderId="15" xfId="1006" applyNumberFormat="1" applyFont="1" applyBorder="1" applyAlignment="1" applyProtection="1">
      <alignment horizontal="left"/>
      <protection locked="0"/>
    </xf>
    <xf numFmtId="179" fontId="67" fillId="0" borderId="0" xfId="1006" applyNumberFormat="1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 vertical="center" wrapText="1"/>
      <protection locked="0"/>
    </xf>
    <xf numFmtId="9" fontId="14" fillId="0" borderId="0" xfId="1006" applyNumberFormat="1" applyFont="1" applyAlignment="1" applyProtection="1">
      <alignment horizontal="center" wrapText="1"/>
      <protection locked="0"/>
    </xf>
    <xf numFmtId="0" fontId="67" fillId="0" borderId="0" xfId="1006" applyFont="1" applyAlignment="1" applyProtection="1">
      <alignment horizontal="left"/>
      <protection locked="0"/>
    </xf>
    <xf numFmtId="0" fontId="66" fillId="0" borderId="15" xfId="1006" applyFont="1" applyBorder="1" applyAlignment="1" applyProtection="1">
      <alignment horizontal="left"/>
      <protection locked="0"/>
    </xf>
    <xf numFmtId="9" fontId="14" fillId="0" borderId="0" xfId="1006" applyNumberFormat="1" applyFont="1" applyAlignment="1" applyProtection="1">
      <alignment horizontal="center"/>
      <protection locked="0"/>
    </xf>
    <xf numFmtId="9" fontId="67" fillId="0" borderId="0" xfId="1006" applyNumberFormat="1" applyFont="1" applyAlignment="1">
      <alignment horizontal="center" wrapText="1"/>
    </xf>
    <xf numFmtId="0" fontId="66" fillId="0" borderId="15" xfId="1006" applyFont="1" applyBorder="1" applyAlignment="1" applyProtection="1">
      <alignment horizontal="left" wrapText="1"/>
      <protection locked="0"/>
    </xf>
    <xf numFmtId="0" fontId="65" fillId="0" borderId="16" xfId="1006" applyFont="1" applyBorder="1" applyAlignment="1" applyProtection="1">
      <alignment horizontal="left"/>
      <protection locked="0"/>
    </xf>
    <xf numFmtId="0" fontId="65" fillId="0" borderId="17" xfId="1006" applyFont="1" applyBorder="1" applyAlignment="1" applyProtection="1">
      <alignment horizontal="left"/>
      <protection locked="0"/>
    </xf>
    <xf numFmtId="14" fontId="66" fillId="0" borderId="18" xfId="1006" applyNumberFormat="1" applyFont="1" applyBorder="1" applyAlignment="1" applyProtection="1">
      <alignment horizontal="left" wrapText="1"/>
      <protection locked="0"/>
    </xf>
    <xf numFmtId="0" fontId="65" fillId="0" borderId="18" xfId="1006" applyFont="1" applyBorder="1" applyAlignment="1" applyProtection="1">
      <alignment horizontal="left"/>
      <protection locked="0"/>
    </xf>
    <xf numFmtId="179" fontId="66" fillId="0" borderId="19" xfId="1006" applyNumberFormat="1" applyFont="1" applyBorder="1" applyAlignment="1" applyProtection="1">
      <alignment horizontal="left" wrapText="1"/>
      <protection locked="0"/>
    </xf>
    <xf numFmtId="9" fontId="68" fillId="0" borderId="0" xfId="1006" applyNumberFormat="1" applyFont="1" applyAlignment="1" applyProtection="1">
      <alignment horizontal="center"/>
      <protection locked="0"/>
    </xf>
    <xf numFmtId="9" fontId="68" fillId="0" borderId="0" xfId="1006" applyNumberFormat="1" applyFont="1" applyAlignment="1" applyProtection="1">
      <alignment horizontal="center" wrapText="1"/>
      <protection locked="0"/>
    </xf>
    <xf numFmtId="9" fontId="69" fillId="0" borderId="0" xfId="1006" applyNumberFormat="1" applyFont="1" applyAlignment="1">
      <alignment horizontal="center" wrapText="1"/>
    </xf>
    <xf numFmtId="0" fontId="62" fillId="22" borderId="20" xfId="10" applyFont="1" applyFill="1" applyBorder="1" applyAlignment="1">
      <alignment horizontal="left" wrapText="1"/>
    </xf>
    <xf numFmtId="10" fontId="62" fillId="22" borderId="27" xfId="1076" applyNumberFormat="1" applyFont="1" applyFill="1" applyBorder="1" applyAlignment="1">
      <alignment horizontal="center"/>
    </xf>
    <xf numFmtId="179" fontId="74" fillId="0" borderId="28" xfId="1076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wrapText="1"/>
    </xf>
    <xf numFmtId="0" fontId="14" fillId="0" borderId="0" xfId="1006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61" fillId="0" borderId="28" xfId="0" applyFont="1" applyBorder="1" applyAlignment="1">
      <alignment horizontal="left" wrapText="1"/>
    </xf>
    <xf numFmtId="0" fontId="61" fillId="0" borderId="28" xfId="0" applyFont="1" applyBorder="1" applyAlignment="1">
      <alignment horizontal="center" wrapText="1"/>
    </xf>
    <xf numFmtId="49" fontId="61" fillId="0" borderId="28" xfId="1076" applyNumberFormat="1" applyFont="1" applyBorder="1" applyAlignment="1">
      <alignment horizontal="center" vertical="center" wrapText="1"/>
    </xf>
    <xf numFmtId="179" fontId="73" fillId="0" borderId="28" xfId="1076" applyNumberFormat="1" applyFont="1" applyBorder="1" applyAlignment="1">
      <alignment horizontal="center" vertical="center" wrapText="1"/>
    </xf>
    <xf numFmtId="1" fontId="76" fillId="0" borderId="28" xfId="1076" applyNumberFormat="1" applyFont="1" applyBorder="1" applyAlignment="1">
      <alignment horizontal="center" vertical="center" wrapText="1"/>
    </xf>
    <xf numFmtId="0" fontId="76" fillId="0" borderId="28" xfId="1076" applyFont="1" applyBorder="1" applyAlignment="1">
      <alignment horizontal="center" vertical="center" wrapText="1"/>
    </xf>
    <xf numFmtId="181" fontId="61" fillId="0" borderId="28" xfId="1076" applyNumberFormat="1" applyFont="1" applyBorder="1" applyAlignment="1">
      <alignment horizontal="center" vertical="center" wrapText="1"/>
    </xf>
    <xf numFmtId="3" fontId="61" fillId="0" borderId="28" xfId="1076" applyNumberFormat="1" applyFont="1" applyBorder="1" applyAlignment="1">
      <alignment horizontal="center" vertical="center" wrapText="1"/>
    </xf>
    <xf numFmtId="0" fontId="61" fillId="0" borderId="28" xfId="1006" applyFont="1" applyBorder="1" applyAlignment="1">
      <alignment horizontal="center" vertical="center"/>
    </xf>
    <xf numFmtId="185" fontId="61" fillId="0" borderId="28" xfId="0" applyNumberFormat="1" applyFont="1" applyBorder="1" applyAlignment="1">
      <alignment horizontal="center" vertical="center"/>
    </xf>
    <xf numFmtId="179" fontId="73" fillId="0" borderId="28" xfId="10" applyNumberFormat="1" applyFont="1" applyBorder="1" applyAlignment="1">
      <alignment horizontal="center" vertical="center" wrapText="1"/>
    </xf>
    <xf numFmtId="179" fontId="61" fillId="0" borderId="28" xfId="10" applyNumberFormat="1" applyFont="1" applyBorder="1" applyAlignment="1">
      <alignment horizontal="center" vertical="center" wrapText="1"/>
    </xf>
    <xf numFmtId="10" fontId="61" fillId="0" borderId="28" xfId="1077" applyNumberFormat="1" applyFont="1" applyFill="1" applyBorder="1" applyAlignment="1">
      <alignment horizontal="center" vertical="center"/>
    </xf>
    <xf numFmtId="179" fontId="76" fillId="29" borderId="28" xfId="1080" applyNumberFormat="1" applyFont="1" applyFill="1" applyBorder="1" applyAlignment="1">
      <alignment horizontal="center" vertical="center"/>
    </xf>
    <xf numFmtId="179" fontId="76" fillId="0" borderId="28" xfId="1081" applyNumberFormat="1" applyFont="1" applyBorder="1" applyAlignment="1">
      <alignment horizontal="center" vertical="center" wrapText="1"/>
    </xf>
    <xf numFmtId="182" fontId="61" fillId="0" borderId="28" xfId="10" applyNumberFormat="1" applyFont="1" applyBorder="1" applyAlignment="1">
      <alignment horizontal="center" vertical="center"/>
    </xf>
    <xf numFmtId="182" fontId="61" fillId="0" borderId="28" xfId="10" applyNumberFormat="1" applyFont="1" applyBorder="1" applyAlignment="1">
      <alignment horizontal="left" vertical="center" wrapText="1"/>
    </xf>
    <xf numFmtId="0" fontId="66" fillId="0" borderId="28" xfId="1006" applyFont="1" applyBorder="1" applyAlignment="1" applyProtection="1">
      <alignment horizontal="left"/>
      <protection locked="0"/>
    </xf>
    <xf numFmtId="0" fontId="65" fillId="0" borderId="28" xfId="1006" applyFont="1" applyBorder="1" applyProtection="1">
      <protection locked="0"/>
    </xf>
    <xf numFmtId="0" fontId="66" fillId="0" borderId="28" xfId="1006" applyFont="1" applyBorder="1" applyAlignment="1" applyProtection="1">
      <alignment horizontal="left" wrapText="1"/>
      <protection locked="0"/>
    </xf>
    <xf numFmtId="14" fontId="66" fillId="0" borderId="28" xfId="1006" applyNumberFormat="1" applyFont="1" applyBorder="1" applyAlignment="1" applyProtection="1">
      <alignment horizontal="left" wrapText="1"/>
      <protection locked="0"/>
    </xf>
    <xf numFmtId="0" fontId="65" fillId="0" borderId="28" xfId="1006" applyFont="1" applyBorder="1" applyAlignment="1" applyProtection="1">
      <alignment wrapText="1"/>
      <protection locked="0"/>
    </xf>
    <xf numFmtId="0" fontId="62" fillId="22" borderId="25" xfId="10" applyFont="1" applyFill="1" applyBorder="1" applyAlignment="1">
      <alignment horizontal="left" wrapText="1"/>
    </xf>
    <xf numFmtId="0" fontId="62" fillId="22" borderId="28" xfId="1076" applyFont="1" applyFill="1" applyBorder="1" applyAlignment="1">
      <alignment horizontal="center" wrapText="1"/>
    </xf>
    <xf numFmtId="9" fontId="62" fillId="22" borderId="28" xfId="1076" applyNumberFormat="1" applyFont="1" applyFill="1" applyBorder="1" applyAlignment="1">
      <alignment horizontal="center" wrapText="1"/>
    </xf>
    <xf numFmtId="180" fontId="62" fillId="22" borderId="27" xfId="1076" applyNumberFormat="1" applyFont="1" applyFill="1" applyBorder="1" applyAlignment="1">
      <alignment horizontal="center" wrapText="1"/>
    </xf>
    <xf numFmtId="9" fontId="62" fillId="22" borderId="27" xfId="145" applyNumberFormat="1" applyFont="1" applyFill="1" applyBorder="1" applyAlignment="1">
      <alignment horizontal="center"/>
    </xf>
    <xf numFmtId="9" fontId="62" fillId="22" borderId="27" xfId="1076" applyNumberFormat="1" applyFont="1" applyFill="1" applyBorder="1" applyAlignment="1">
      <alignment horizontal="center" wrapText="1"/>
    </xf>
    <xf numFmtId="0" fontId="76" fillId="0" borderId="28" xfId="1079" applyFont="1" applyBorder="1" applyAlignment="1">
      <alignment wrapText="1"/>
    </xf>
    <xf numFmtId="179" fontId="76" fillId="55" borderId="28" xfId="1081" applyNumberFormat="1" applyFont="1" applyFill="1" applyBorder="1" applyAlignment="1">
      <alignment horizontal="center" vertical="center" wrapText="1"/>
    </xf>
    <xf numFmtId="0" fontId="105" fillId="0" borderId="0" xfId="1937" applyFont="1"/>
    <xf numFmtId="0" fontId="58" fillId="56" borderId="34" xfId="1082" applyFont="1" applyFill="1" applyBorder="1" applyAlignment="1">
      <alignment horizontal="center" vertical="center" wrapText="1"/>
    </xf>
    <xf numFmtId="0" fontId="106" fillId="0" borderId="0" xfId="1937" applyFont="1" applyAlignment="1">
      <alignment horizontal="center" vertical="center"/>
    </xf>
    <xf numFmtId="0" fontId="58" fillId="56" borderId="35" xfId="1082" applyFont="1" applyFill="1" applyBorder="1" applyAlignment="1">
      <alignment horizontal="center" vertical="center" wrapText="1"/>
    </xf>
    <xf numFmtId="180" fontId="58" fillId="56" borderId="34" xfId="1082" applyNumberFormat="1" applyFont="1" applyFill="1" applyBorder="1" applyAlignment="1">
      <alignment horizontal="center" vertical="center" wrapText="1"/>
    </xf>
    <xf numFmtId="0" fontId="112" fillId="57" borderId="12" xfId="1088" applyFont="1" applyFill="1" applyBorder="1" applyAlignment="1">
      <alignment horizontal="center" vertical="center" wrapText="1"/>
    </xf>
    <xf numFmtId="0" fontId="112" fillId="57" borderId="12" xfId="1088" applyFont="1" applyFill="1" applyBorder="1" applyAlignment="1">
      <alignment horizontal="center" vertical="center"/>
    </xf>
    <xf numFmtId="180" fontId="112" fillId="57" borderId="20" xfId="1088" applyNumberFormat="1" applyFont="1" applyFill="1" applyBorder="1" applyAlignment="1">
      <alignment horizontal="center" vertical="center" wrapText="1"/>
    </xf>
    <xf numFmtId="0" fontId="111" fillId="0" borderId="0" xfId="1088" applyFont="1">
      <alignment vertical="center"/>
    </xf>
    <xf numFmtId="0" fontId="112" fillId="57" borderId="28" xfId="1088" applyFont="1" applyFill="1" applyBorder="1" applyAlignment="1">
      <alignment horizontal="center" vertical="center" wrapText="1"/>
    </xf>
    <xf numFmtId="0" fontId="112" fillId="57" borderId="28" xfId="1088" applyFont="1" applyFill="1" applyBorder="1" applyAlignment="1">
      <alignment horizontal="center" vertical="center"/>
    </xf>
    <xf numFmtId="0" fontId="112" fillId="57" borderId="18" xfId="1088" applyFont="1" applyFill="1" applyBorder="1" applyAlignment="1">
      <alignment horizontal="center" vertical="center" wrapText="1"/>
    </xf>
    <xf numFmtId="0" fontId="112" fillId="57" borderId="18" xfId="1088" applyFont="1" applyFill="1" applyBorder="1" applyAlignment="1">
      <alignment horizontal="center" vertical="center"/>
    </xf>
    <xf numFmtId="0" fontId="111" fillId="0" borderId="42" xfId="1088" applyFont="1" applyBorder="1" applyAlignment="1">
      <alignment horizontal="center" vertical="center" wrapText="1"/>
    </xf>
    <xf numFmtId="0" fontId="112" fillId="57" borderId="43" xfId="1088" applyFont="1" applyFill="1" applyBorder="1" applyAlignment="1">
      <alignment horizontal="center" vertical="center" wrapText="1"/>
    </xf>
    <xf numFmtId="0" fontId="112" fillId="57" borderId="44" xfId="1088" applyFont="1" applyFill="1" applyBorder="1" applyAlignment="1">
      <alignment horizontal="center" vertical="center"/>
    </xf>
    <xf numFmtId="0" fontId="112" fillId="57" borderId="20" xfId="1088" applyFont="1" applyFill="1" applyBorder="1" applyAlignment="1">
      <alignment horizontal="center" vertical="center" wrapText="1"/>
    </xf>
    <xf numFmtId="192" fontId="112" fillId="57" borderId="20" xfId="1088" applyNumberFormat="1" applyFont="1" applyFill="1" applyBorder="1" applyAlignment="1">
      <alignment horizontal="center" vertical="center"/>
    </xf>
    <xf numFmtId="0" fontId="14" fillId="0" borderId="20" xfId="1088" applyFont="1" applyBorder="1" applyAlignment="1">
      <alignment horizontal="center" vertical="center"/>
    </xf>
    <xf numFmtId="0" fontId="112" fillId="57" borderId="20" xfId="1088" applyFont="1" applyFill="1" applyBorder="1" applyAlignment="1">
      <alignment horizontal="center" vertical="center"/>
    </xf>
    <xf numFmtId="191" fontId="112" fillId="57" borderId="20" xfId="1088" applyNumberFormat="1" applyFont="1" applyFill="1" applyBorder="1" applyAlignment="1">
      <alignment horizontal="center" vertical="center"/>
    </xf>
    <xf numFmtId="184" fontId="112" fillId="57" borderId="20" xfId="1088" applyNumberFormat="1" applyFont="1" applyFill="1" applyBorder="1" applyAlignment="1">
      <alignment horizontal="center" vertical="center"/>
    </xf>
    <xf numFmtId="0" fontId="113" fillId="57" borderId="45" xfId="1082" applyFont="1" applyFill="1" applyBorder="1" applyAlignment="1">
      <alignment horizontal="center" vertical="center" wrapText="1"/>
    </xf>
    <xf numFmtId="0" fontId="114" fillId="0" borderId="0" xfId="1088" applyFont="1">
      <alignment vertical="center"/>
    </xf>
    <xf numFmtId="0" fontId="111" fillId="0" borderId="49" xfId="1088" applyFont="1" applyBorder="1" applyAlignment="1">
      <alignment horizontal="center" vertical="center" wrapText="1"/>
    </xf>
    <xf numFmtId="0" fontId="112" fillId="57" borderId="50" xfId="1088" applyFont="1" applyFill="1" applyBorder="1" applyAlignment="1">
      <alignment horizontal="center" vertical="center" wrapText="1"/>
    </xf>
    <xf numFmtId="0" fontId="112" fillId="57" borderId="50" xfId="1088" applyFont="1" applyFill="1" applyBorder="1" applyAlignment="1">
      <alignment horizontal="center" vertical="center"/>
    </xf>
    <xf numFmtId="192" fontId="112" fillId="57" borderId="50" xfId="1088" applyNumberFormat="1" applyFont="1" applyFill="1" applyBorder="1" applyAlignment="1">
      <alignment horizontal="center" vertical="center"/>
    </xf>
    <xf numFmtId="0" fontId="14" fillId="0" borderId="50" xfId="1088" applyFont="1" applyBorder="1" applyAlignment="1">
      <alignment horizontal="center" vertical="center"/>
    </xf>
    <xf numFmtId="191" fontId="112" fillId="57" borderId="50" xfId="1088" applyNumberFormat="1" applyFont="1" applyFill="1" applyBorder="1" applyAlignment="1">
      <alignment horizontal="center" vertical="center"/>
    </xf>
    <xf numFmtId="180" fontId="112" fillId="57" borderId="50" xfId="1088" applyNumberFormat="1" applyFont="1" applyFill="1" applyBorder="1" applyAlignment="1">
      <alignment horizontal="center" vertical="center" wrapText="1"/>
    </xf>
    <xf numFmtId="184" fontId="112" fillId="57" borderId="50" xfId="1088" applyNumberFormat="1" applyFont="1" applyFill="1" applyBorder="1" applyAlignment="1">
      <alignment horizontal="center" vertical="center"/>
    </xf>
    <xf numFmtId="0" fontId="113" fillId="57" borderId="51" xfId="1082" applyFont="1" applyFill="1" applyBorder="1" applyAlignment="1">
      <alignment horizontal="center" vertical="center" wrapText="1"/>
    </xf>
    <xf numFmtId="184" fontId="114" fillId="0" borderId="0" xfId="1088" applyNumberFormat="1" applyFont="1" applyAlignment="1">
      <alignment horizontal="left" vertical="center"/>
    </xf>
    <xf numFmtId="180" fontId="114" fillId="0" borderId="0" xfId="1088" applyNumberFormat="1" applyFont="1" applyAlignment="1">
      <alignment horizontal="left" vertical="center"/>
    </xf>
    <xf numFmtId="0" fontId="114" fillId="0" borderId="0" xfId="1088" applyFont="1" applyAlignment="1">
      <alignment horizontal="left" vertical="center"/>
    </xf>
    <xf numFmtId="192" fontId="114" fillId="0" borderId="0" xfId="1088" applyNumberFormat="1" applyFont="1" applyAlignment="1">
      <alignment horizontal="center" vertical="center"/>
    </xf>
    <xf numFmtId="0" fontId="114" fillId="0" borderId="0" xfId="1088" applyFont="1" applyAlignment="1">
      <alignment horizontal="center" vertical="center"/>
    </xf>
    <xf numFmtId="0" fontId="112" fillId="58" borderId="12" xfId="1088" applyFont="1" applyFill="1" applyBorder="1" applyAlignment="1">
      <alignment horizontal="center" vertical="center" wrapText="1"/>
    </xf>
    <xf numFmtId="0" fontId="112" fillId="58" borderId="12" xfId="1088" applyFont="1" applyFill="1" applyBorder="1" applyAlignment="1">
      <alignment horizontal="center" vertical="center"/>
    </xf>
    <xf numFmtId="0" fontId="111" fillId="54" borderId="0" xfId="1088" applyFont="1" applyFill="1">
      <alignment vertical="center"/>
    </xf>
    <xf numFmtId="0" fontId="112" fillId="58" borderId="28" xfId="1088" applyFont="1" applyFill="1" applyBorder="1" applyAlignment="1">
      <alignment horizontal="center" vertical="center" wrapText="1"/>
    </xf>
    <xf numFmtId="0" fontId="114" fillId="54" borderId="28" xfId="1088" applyFont="1" applyFill="1" applyBorder="1" applyAlignment="1">
      <alignment horizontal="center" vertical="center"/>
    </xf>
    <xf numFmtId="0" fontId="112" fillId="58" borderId="28" xfId="1088" applyFont="1" applyFill="1" applyBorder="1" applyAlignment="1">
      <alignment horizontal="center" vertical="center"/>
    </xf>
    <xf numFmtId="0" fontId="114" fillId="54" borderId="0" xfId="1088" applyFont="1" applyFill="1">
      <alignment vertical="center"/>
    </xf>
    <xf numFmtId="0" fontId="114" fillId="54" borderId="18" xfId="1088" applyFont="1" applyFill="1" applyBorder="1" applyAlignment="1">
      <alignment horizontal="center" vertical="center"/>
    </xf>
    <xf numFmtId="0" fontId="112" fillId="58" borderId="18" xfId="1088" applyFont="1" applyFill="1" applyBorder="1" applyAlignment="1">
      <alignment horizontal="center" vertical="center"/>
    </xf>
    <xf numFmtId="0" fontId="0" fillId="59" borderId="0" xfId="0" applyFill="1"/>
    <xf numFmtId="0" fontId="0" fillId="59" borderId="0" xfId="0" applyFill="1" applyAlignment="1">
      <alignment horizontal="left" wrapText="1"/>
    </xf>
    <xf numFmtId="9" fontId="0" fillId="59" borderId="0" xfId="0" applyNumberFormat="1" applyFill="1"/>
    <xf numFmtId="0" fontId="61" fillId="59" borderId="28" xfId="0" applyFont="1" applyFill="1" applyBorder="1" applyAlignment="1">
      <alignment horizontal="left" wrapText="1"/>
    </xf>
    <xf numFmtId="0" fontId="61" fillId="59" borderId="28" xfId="0" applyFont="1" applyFill="1" applyBorder="1" applyAlignment="1">
      <alignment horizontal="center" wrapText="1"/>
    </xf>
    <xf numFmtId="0" fontId="76" fillId="59" borderId="28" xfId="1079" applyFont="1" applyFill="1" applyBorder="1" applyAlignment="1">
      <alignment wrapText="1"/>
    </xf>
    <xf numFmtId="49" fontId="61" fillId="59" borderId="28" xfId="1076" applyNumberFormat="1" applyFont="1" applyFill="1" applyBorder="1" applyAlignment="1">
      <alignment horizontal="center" vertical="center" wrapText="1"/>
    </xf>
    <xf numFmtId="0" fontId="115" fillId="0" borderId="0" xfId="333" applyFont="1"/>
    <xf numFmtId="0" fontId="116" fillId="0" borderId="0" xfId="333" applyFont="1"/>
    <xf numFmtId="0" fontId="117" fillId="0" borderId="0" xfId="333" applyFont="1"/>
    <xf numFmtId="9" fontId="61" fillId="0" borderId="28" xfId="333" applyNumberFormat="1" applyFont="1" applyBorder="1" applyAlignment="1" applyProtection="1">
      <alignment horizontal="center" vertical="center"/>
      <protection locked="0"/>
    </xf>
    <xf numFmtId="193" fontId="61" fillId="60" borderId="28" xfId="333" applyNumberFormat="1" applyFont="1" applyFill="1" applyBorder="1" applyAlignment="1" applyProtection="1">
      <alignment horizontal="center" vertical="center"/>
      <protection locked="0"/>
    </xf>
    <xf numFmtId="179" fontId="62" fillId="61" borderId="28" xfId="333" applyNumberFormat="1" applyFont="1" applyFill="1" applyBorder="1" applyAlignment="1">
      <alignment horizontal="center" vertical="center"/>
    </xf>
    <xf numFmtId="182" fontId="62" fillId="0" borderId="28" xfId="333" applyNumberFormat="1" applyFont="1" applyBorder="1" applyAlignment="1">
      <alignment horizontal="center" vertical="center"/>
    </xf>
    <xf numFmtId="193" fontId="61" fillId="0" borderId="28" xfId="333" applyNumberFormat="1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vertical="center"/>
    </xf>
    <xf numFmtId="185" fontId="61" fillId="62" borderId="28" xfId="1943" applyNumberFormat="1" applyFont="1" applyFill="1" applyBorder="1" applyAlignment="1">
      <alignment horizontal="center" vertical="center"/>
    </xf>
    <xf numFmtId="0" fontId="61" fillId="0" borderId="28" xfId="1089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 wrapText="1"/>
    </xf>
    <xf numFmtId="0" fontId="61" fillId="0" borderId="28" xfId="333" applyFont="1" applyBorder="1" applyAlignment="1">
      <alignment horizontal="center" vertical="center" wrapText="1"/>
    </xf>
    <xf numFmtId="181" fontId="61" fillId="0" borderId="28" xfId="333" applyNumberFormat="1" applyFont="1" applyBorder="1" applyAlignment="1">
      <alignment horizontal="center" vertical="center" wrapText="1"/>
    </xf>
    <xf numFmtId="0" fontId="61" fillId="0" borderId="28" xfId="1076" applyFont="1" applyBorder="1" applyAlignment="1">
      <alignment horizontal="center" vertical="center" wrapText="1"/>
    </xf>
    <xf numFmtId="1" fontId="61" fillId="0" borderId="28" xfId="1076" applyNumberFormat="1" applyFont="1" applyBorder="1" applyAlignment="1">
      <alignment horizontal="center" vertical="center" wrapText="1"/>
    </xf>
    <xf numFmtId="0" fontId="61" fillId="60" borderId="28" xfId="333" applyFont="1" applyFill="1" applyBorder="1" applyAlignment="1">
      <alignment horizontal="center" vertical="center" wrapText="1"/>
    </xf>
    <xf numFmtId="187" fontId="61" fillId="60" borderId="53" xfId="333" applyNumberFormat="1" applyFont="1" applyFill="1" applyBorder="1" applyAlignment="1">
      <alignment horizontal="center" vertical="center" wrapText="1"/>
    </xf>
    <xf numFmtId="179" fontId="61" fillId="0" borderId="28" xfId="1076" applyNumberFormat="1" applyFont="1" applyBorder="1" applyAlignment="1">
      <alignment horizontal="center" vertical="center" wrapText="1"/>
    </xf>
    <xf numFmtId="193" fontId="61" fillId="59" borderId="28" xfId="333" applyNumberFormat="1" applyFont="1" applyFill="1" applyBorder="1" applyAlignment="1">
      <alignment vertical="center"/>
    </xf>
    <xf numFmtId="7" fontId="118" fillId="60" borderId="28" xfId="1943" applyNumberFormat="1" applyFont="1" applyFill="1" applyBorder="1" applyAlignment="1">
      <alignment horizontal="center" vertical="center" wrapText="1"/>
    </xf>
    <xf numFmtId="0" fontId="61" fillId="0" borderId="28" xfId="1076" applyFont="1" applyBorder="1" applyAlignment="1">
      <alignment horizontal="left" vertical="center" wrapText="1"/>
    </xf>
    <xf numFmtId="0" fontId="61" fillId="0" borderId="28" xfId="1079" applyFont="1" applyBorder="1" applyAlignment="1">
      <alignment wrapText="1"/>
    </xf>
    <xf numFmtId="0" fontId="62" fillId="0" borderId="28" xfId="333" applyFont="1" applyBorder="1" applyAlignment="1" applyProtection="1">
      <alignment horizontal="center" vertical="center" wrapText="1"/>
      <protection locked="0"/>
    </xf>
    <xf numFmtId="0" fontId="68" fillId="59" borderId="53" xfId="333" applyFont="1" applyFill="1" applyBorder="1" applyAlignment="1" applyProtection="1">
      <alignment horizontal="center" wrapText="1"/>
      <protection locked="0"/>
    </xf>
    <xf numFmtId="193" fontId="119" fillId="59" borderId="54" xfId="333" applyNumberFormat="1" applyFont="1" applyFill="1" applyBorder="1" applyAlignment="1" applyProtection="1">
      <alignment horizontal="center" wrapText="1"/>
      <protection locked="0"/>
    </xf>
    <xf numFmtId="182" fontId="68" fillId="59" borderId="54" xfId="333" applyNumberFormat="1" applyFont="1" applyFill="1" applyBorder="1" applyAlignment="1" applyProtection="1">
      <alignment horizontal="center" wrapText="1"/>
      <protection locked="0"/>
    </xf>
    <xf numFmtId="9" fontId="68" fillId="59" borderId="54" xfId="333" applyNumberFormat="1" applyFont="1" applyFill="1" applyBorder="1" applyAlignment="1" applyProtection="1">
      <alignment horizontal="center" wrapText="1"/>
      <protection locked="0"/>
    </xf>
    <xf numFmtId="0" fontId="68" fillId="59" borderId="54" xfId="333" applyFont="1" applyFill="1" applyBorder="1" applyAlignment="1" applyProtection="1">
      <alignment horizontal="center" wrapText="1"/>
      <protection locked="0"/>
    </xf>
    <xf numFmtId="0" fontId="119" fillId="59" borderId="54" xfId="333" applyFont="1" applyFill="1" applyBorder="1" applyAlignment="1" applyProtection="1">
      <alignment horizontal="center" wrapText="1"/>
      <protection locked="0"/>
    </xf>
    <xf numFmtId="9" fontId="68" fillId="59" borderId="54" xfId="333" applyNumberFormat="1" applyFont="1" applyFill="1" applyBorder="1" applyAlignment="1" applyProtection="1">
      <alignment horizontal="center"/>
      <protection locked="0"/>
    </xf>
    <xf numFmtId="10" fontId="68" fillId="59" borderId="54" xfId="333" applyNumberFormat="1" applyFont="1" applyFill="1" applyBorder="1" applyAlignment="1" applyProtection="1">
      <alignment horizontal="center"/>
      <protection locked="0"/>
    </xf>
    <xf numFmtId="179" fontId="68" fillId="59" borderId="54" xfId="333" applyNumberFormat="1" applyFont="1" applyFill="1" applyBorder="1" applyAlignment="1" applyProtection="1">
      <alignment horizontal="right" wrapText="1"/>
      <protection locked="0"/>
    </xf>
    <xf numFmtId="0" fontId="68" fillId="59" borderId="55" xfId="333" applyFont="1" applyFill="1" applyBorder="1" applyAlignment="1" applyProtection="1">
      <alignment horizontal="left"/>
      <protection locked="0"/>
    </xf>
    <xf numFmtId="185" fontId="61" fillId="0" borderId="28" xfId="1943" applyNumberFormat="1" applyFont="1" applyBorder="1" applyAlignment="1">
      <alignment horizontal="center" vertical="center"/>
    </xf>
    <xf numFmtId="0" fontId="68" fillId="0" borderId="25" xfId="333" applyFont="1" applyBorder="1" applyAlignment="1" applyProtection="1">
      <alignment horizontal="center" wrapText="1"/>
      <protection locked="0"/>
    </xf>
    <xf numFmtId="9" fontId="68" fillId="0" borderId="27" xfId="333" applyNumberFormat="1" applyFont="1" applyBorder="1" applyAlignment="1" applyProtection="1">
      <alignment horizontal="center" wrapText="1"/>
      <protection locked="0"/>
    </xf>
    <xf numFmtId="193" fontId="68" fillId="0" borderId="27" xfId="333" applyNumberFormat="1" applyFont="1" applyBorder="1" applyAlignment="1" applyProtection="1">
      <alignment horizontal="center"/>
      <protection locked="0"/>
    </xf>
    <xf numFmtId="9" fontId="68" fillId="0" borderId="27" xfId="333" applyNumberFormat="1" applyFont="1" applyBorder="1" applyAlignment="1" applyProtection="1">
      <alignment horizontal="center"/>
      <protection locked="0"/>
    </xf>
    <xf numFmtId="10" fontId="68" fillId="0" borderId="27" xfId="333" applyNumberFormat="1" applyFont="1" applyBorder="1" applyAlignment="1" applyProtection="1">
      <alignment horizontal="center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56" xfId="333" applyFont="1" applyBorder="1" applyAlignment="1" applyProtection="1">
      <alignment horizontal="center" wrapText="1"/>
      <protection locked="0"/>
    </xf>
    <xf numFmtId="9" fontId="68" fillId="0" borderId="28" xfId="333" applyNumberFormat="1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/>
      <protection locked="0"/>
    </xf>
    <xf numFmtId="193" fontId="120" fillId="0" borderId="0" xfId="333" applyNumberFormat="1" applyFont="1" applyAlignment="1" applyProtection="1">
      <alignment horizontal="left"/>
      <protection locked="0"/>
    </xf>
    <xf numFmtId="193" fontId="119" fillId="0" borderId="0" xfId="333" applyNumberFormat="1" applyFont="1" applyAlignment="1" applyProtection="1">
      <alignment horizontal="left"/>
      <protection locked="0"/>
    </xf>
    <xf numFmtId="0" fontId="14" fillId="0" borderId="0" xfId="333" applyFont="1" applyAlignment="1" applyProtection="1">
      <alignment horizontal="left"/>
      <protection locked="0"/>
    </xf>
    <xf numFmtId="0" fontId="119" fillId="0" borderId="0" xfId="333" applyFont="1" applyAlignment="1" applyProtection="1">
      <alignment horizontal="left"/>
      <protection locked="0"/>
    </xf>
    <xf numFmtId="9" fontId="14" fillId="0" borderId="0" xfId="333" applyNumberFormat="1" applyFont="1" applyAlignment="1">
      <alignment horizontal="center" wrapText="1"/>
    </xf>
    <xf numFmtId="9" fontId="14" fillId="0" borderId="0" xfId="333" applyNumberFormat="1" applyFont="1" applyAlignment="1" applyProtection="1">
      <alignment horizontal="center" wrapText="1"/>
      <protection locked="0"/>
    </xf>
    <xf numFmtId="9" fontId="14" fillId="0" borderId="0" xfId="333" applyNumberFormat="1" applyFont="1" applyAlignment="1" applyProtection="1">
      <alignment horizontal="center"/>
      <protection locked="0"/>
    </xf>
    <xf numFmtId="0" fontId="14" fillId="0" borderId="0" xfId="333" applyFont="1" applyAlignment="1" applyProtection="1">
      <alignment horizontal="left" wrapText="1"/>
      <protection locked="0"/>
    </xf>
    <xf numFmtId="0" fontId="68" fillId="0" borderId="0" xfId="333" applyFont="1" applyAlignment="1" applyProtection="1">
      <alignment wrapText="1"/>
      <protection locked="0"/>
    </xf>
    <xf numFmtId="0" fontId="14" fillId="0" borderId="28" xfId="333" applyFont="1" applyBorder="1" applyAlignment="1" applyProtection="1">
      <alignment horizontal="left"/>
      <protection locked="0"/>
    </xf>
    <xf numFmtId="0" fontId="68" fillId="0" borderId="18" xfId="333" applyFont="1" applyBorder="1" applyAlignment="1" applyProtection="1">
      <alignment horizontal="left"/>
      <protection locked="0"/>
    </xf>
    <xf numFmtId="14" fontId="14" fillId="0" borderId="18" xfId="333" applyNumberFormat="1" applyFont="1" applyBorder="1" applyAlignment="1" applyProtection="1">
      <alignment horizontal="left"/>
      <protection locked="0"/>
    </xf>
    <xf numFmtId="0" fontId="0" fillId="0" borderId="18" xfId="333" applyFont="1" applyBorder="1" applyAlignment="1" applyProtection="1">
      <alignment horizontal="left"/>
      <protection locked="0"/>
    </xf>
    <xf numFmtId="0" fontId="68" fillId="0" borderId="16" xfId="333" applyFont="1" applyBorder="1" applyAlignment="1" applyProtection="1">
      <alignment horizontal="left"/>
      <protection locked="0"/>
    </xf>
    <xf numFmtId="9" fontId="14" fillId="0" borderId="0" xfId="333" applyNumberFormat="1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/>
      <protection locked="0"/>
    </xf>
    <xf numFmtId="0" fontId="68" fillId="0" borderId="0" xfId="333" applyFont="1" applyProtection="1">
      <protection locked="0"/>
    </xf>
    <xf numFmtId="0" fontId="14" fillId="0" borderId="28" xfId="1943" applyBorder="1"/>
    <xf numFmtId="0" fontId="68" fillId="0" borderId="28" xfId="333" applyFont="1" applyBorder="1" applyAlignment="1" applyProtection="1">
      <alignment horizontal="left"/>
      <protection locked="0"/>
    </xf>
    <xf numFmtId="179" fontId="14" fillId="0" borderId="28" xfId="333" applyNumberFormat="1" applyFont="1" applyBorder="1" applyAlignment="1" applyProtection="1">
      <alignment horizontal="left"/>
      <protection locked="0"/>
    </xf>
    <xf numFmtId="0" fontId="68" fillId="0" borderId="14" xfId="333" applyFont="1" applyBorder="1" applyAlignment="1" applyProtection="1">
      <alignment horizontal="left"/>
      <protection locked="0"/>
    </xf>
    <xf numFmtId="14" fontId="14" fillId="0" borderId="0" xfId="333" applyNumberFormat="1" applyFont="1" applyAlignment="1" applyProtection="1">
      <alignment horizontal="left"/>
      <protection locked="0"/>
    </xf>
    <xf numFmtId="0" fontId="0" fillId="0" borderId="28" xfId="333" applyFont="1" applyBorder="1" applyAlignment="1" applyProtection="1">
      <alignment horizontal="left"/>
      <protection locked="0"/>
    </xf>
    <xf numFmtId="0" fontId="14" fillId="0" borderId="0" xfId="1943"/>
    <xf numFmtId="0" fontId="68" fillId="0" borderId="0" xfId="333" applyFont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/>
      <protection locked="0"/>
    </xf>
    <xf numFmtId="0" fontId="68" fillId="0" borderId="12" xfId="333" applyFont="1" applyBorder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 vertical="top" wrapText="1"/>
      <protection locked="0"/>
    </xf>
    <xf numFmtId="0" fontId="66" fillId="0" borderId="12" xfId="1089" applyFont="1" applyBorder="1" applyAlignment="1" applyProtection="1">
      <alignment horizontal="left"/>
      <protection locked="0"/>
    </xf>
    <xf numFmtId="0" fontId="68" fillId="0" borderId="11" xfId="333" applyFont="1" applyBorder="1" applyAlignment="1" applyProtection="1">
      <alignment horizontal="left"/>
      <protection locked="0"/>
    </xf>
    <xf numFmtId="193" fontId="120" fillId="0" borderId="0" xfId="333" applyNumberFormat="1" applyFont="1" applyAlignment="1" applyProtection="1">
      <alignment horizontal="left" vertical="center"/>
      <protection locked="0"/>
    </xf>
    <xf numFmtId="193" fontId="119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left" vertical="center"/>
      <protection locked="0"/>
    </xf>
    <xf numFmtId="0" fontId="119" fillId="0" borderId="0" xfId="333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center" vertical="center"/>
      <protection locked="0"/>
    </xf>
    <xf numFmtId="194" fontId="6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right" vertical="center"/>
      <protection locked="0"/>
    </xf>
    <xf numFmtId="194" fontId="14" fillId="0" borderId="0" xfId="333" applyNumberFormat="1" applyFont="1" applyAlignment="1" applyProtection="1">
      <alignment horizontal="center" vertical="center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1" fillId="0" borderId="0" xfId="1943" applyFont="1"/>
    <xf numFmtId="9" fontId="123" fillId="60" borderId="28" xfId="1944" applyFont="1" applyFill="1" applyBorder="1" applyAlignment="1" applyProtection="1">
      <alignment horizontal="center" vertical="center"/>
      <protection locked="0"/>
    </xf>
    <xf numFmtId="193" fontId="123" fillId="60" borderId="28" xfId="333" applyNumberFormat="1" applyFont="1" applyFill="1" applyBorder="1" applyAlignment="1" applyProtection="1">
      <alignment horizontal="center" vertical="center"/>
      <protection locked="0"/>
    </xf>
    <xf numFmtId="182" fontId="61" fillId="0" borderId="28" xfId="333" applyNumberFormat="1" applyFont="1" applyBorder="1" applyAlignment="1" applyProtection="1">
      <alignment horizontal="center" vertical="center"/>
      <protection locked="0"/>
    </xf>
    <xf numFmtId="182" fontId="124" fillId="0" borderId="28" xfId="333" applyNumberFormat="1" applyFont="1" applyBorder="1" applyAlignment="1">
      <alignment horizontal="center" vertical="center"/>
    </xf>
    <xf numFmtId="176" fontId="61" fillId="62" borderId="28" xfId="333" applyNumberFormat="1" applyFont="1" applyFill="1" applyBorder="1" applyAlignment="1">
      <alignment horizontal="center" vertical="center"/>
    </xf>
    <xf numFmtId="193" fontId="120" fillId="59" borderId="54" xfId="333" applyNumberFormat="1" applyFont="1" applyFill="1" applyBorder="1" applyAlignment="1" applyProtection="1">
      <alignment horizontal="center" wrapText="1"/>
      <protection locked="0"/>
    </xf>
    <xf numFmtId="9" fontId="119" fillId="59" borderId="54" xfId="333" applyNumberFormat="1" applyFont="1" applyFill="1" applyBorder="1" applyAlignment="1" applyProtection="1">
      <alignment horizontal="center" wrapText="1"/>
      <protection locked="0"/>
    </xf>
    <xf numFmtId="9" fontId="68" fillId="62" borderId="54" xfId="333" applyNumberFormat="1" applyFont="1" applyFill="1" applyBorder="1" applyAlignment="1" applyProtection="1">
      <alignment horizontal="center"/>
      <protection locked="0"/>
    </xf>
    <xf numFmtId="9" fontId="68" fillId="62" borderId="27" xfId="333" applyNumberFormat="1" applyFont="1" applyFill="1" applyBorder="1" applyAlignment="1" applyProtection="1">
      <alignment horizontal="center"/>
      <protection locked="0"/>
    </xf>
    <xf numFmtId="0" fontId="68" fillId="62" borderId="28" xfId="333" applyFont="1" applyFill="1" applyBorder="1" applyAlignment="1" applyProtection="1">
      <alignment horizontal="center"/>
      <protection locked="0"/>
    </xf>
    <xf numFmtId="0" fontId="14" fillId="0" borderId="18" xfId="333" applyFont="1" applyBorder="1" applyAlignment="1" applyProtection="1">
      <alignment horizontal="left"/>
      <protection locked="0"/>
    </xf>
    <xf numFmtId="0" fontId="14" fillId="0" borderId="12" xfId="333" applyFont="1" applyBorder="1" applyAlignment="1" applyProtection="1">
      <alignment horizontal="left"/>
      <protection locked="0"/>
    </xf>
    <xf numFmtId="0" fontId="68" fillId="0" borderId="0" xfId="333" applyFont="1" applyAlignment="1" applyProtection="1">
      <alignment horizontal="left" vertical="center"/>
      <protection locked="0"/>
    </xf>
    <xf numFmtId="179" fontId="62" fillId="59" borderId="28" xfId="333" applyNumberFormat="1" applyFont="1" applyFill="1" applyBorder="1" applyAlignment="1">
      <alignment horizontal="center" vertical="center"/>
    </xf>
    <xf numFmtId="9" fontId="123" fillId="60" borderId="10" xfId="1944" applyFont="1" applyFill="1" applyBorder="1" applyAlignment="1" applyProtection="1">
      <alignment horizontal="center" vertical="center"/>
      <protection locked="0"/>
    </xf>
    <xf numFmtId="193" fontId="123" fillId="60" borderId="10" xfId="333" applyNumberFormat="1" applyFont="1" applyFill="1" applyBorder="1" applyAlignment="1" applyProtection="1">
      <alignment horizontal="center" vertical="center"/>
      <protection locked="0"/>
    </xf>
    <xf numFmtId="9" fontId="61" fillId="0" borderId="10" xfId="333" applyNumberFormat="1" applyFont="1" applyBorder="1" applyAlignment="1" applyProtection="1">
      <alignment horizontal="center" vertical="center"/>
      <protection locked="0"/>
    </xf>
    <xf numFmtId="179" fontId="62" fillId="61" borderId="10" xfId="333" applyNumberFormat="1" applyFont="1" applyFill="1" applyBorder="1" applyAlignment="1">
      <alignment horizontal="center" vertical="center"/>
    </xf>
    <xf numFmtId="182" fontId="124" fillId="0" borderId="10" xfId="333" applyNumberFormat="1" applyFont="1" applyBorder="1" applyAlignment="1">
      <alignment horizontal="center" vertical="center"/>
    </xf>
    <xf numFmtId="193" fontId="61" fillId="0" borderId="10" xfId="333" applyNumberFormat="1" applyFont="1" applyBorder="1" applyAlignment="1">
      <alignment horizontal="center" vertical="center"/>
    </xf>
    <xf numFmtId="179" fontId="61" fillId="0" borderId="10" xfId="333" applyNumberFormat="1" applyFont="1" applyBorder="1" applyAlignment="1">
      <alignment horizontal="center" vertical="center"/>
    </xf>
    <xf numFmtId="176" fontId="61" fillId="0" borderId="10" xfId="333" applyNumberFormat="1" applyFont="1" applyBorder="1" applyAlignment="1">
      <alignment horizontal="center" vertical="center"/>
    </xf>
    <xf numFmtId="176" fontId="61" fillId="0" borderId="10" xfId="333" applyNumberFormat="1" applyFont="1" applyBorder="1" applyAlignment="1">
      <alignment vertical="center"/>
    </xf>
    <xf numFmtId="9" fontId="123" fillId="59" borderId="0" xfId="1944" applyFont="1" applyFill="1" applyBorder="1" applyAlignment="1" applyProtection="1">
      <alignment horizontal="center" vertical="center"/>
      <protection locked="0"/>
    </xf>
    <xf numFmtId="193" fontId="123" fillId="59" borderId="0" xfId="333" applyNumberFormat="1" applyFont="1" applyFill="1" applyAlignment="1" applyProtection="1">
      <alignment horizontal="center" vertical="center"/>
      <protection locked="0"/>
    </xf>
    <xf numFmtId="9" fontId="61" fillId="59" borderId="0" xfId="333" applyNumberFormat="1" applyFont="1" applyFill="1" applyAlignment="1" applyProtection="1">
      <alignment horizontal="center" vertical="center"/>
      <protection locked="0"/>
    </xf>
    <xf numFmtId="179" fontId="62" fillId="59" borderId="0" xfId="333" applyNumberFormat="1" applyFont="1" applyFill="1" applyAlignment="1">
      <alignment horizontal="center" vertical="center"/>
    </xf>
    <xf numFmtId="182" fontId="124" fillId="59" borderId="0" xfId="333" applyNumberFormat="1" applyFont="1" applyFill="1" applyAlignment="1">
      <alignment horizontal="center" vertical="center"/>
    </xf>
    <xf numFmtId="193" fontId="61" fillId="59" borderId="0" xfId="333" applyNumberFormat="1" applyFont="1" applyFill="1" applyAlignment="1">
      <alignment horizontal="center" vertical="center"/>
    </xf>
    <xf numFmtId="179" fontId="61" fillId="59" borderId="0" xfId="333" applyNumberFormat="1" applyFont="1" applyFill="1" applyAlignment="1">
      <alignment horizontal="center" vertical="center"/>
    </xf>
    <xf numFmtId="176" fontId="61" fillId="59" borderId="0" xfId="333" applyNumberFormat="1" applyFont="1" applyFill="1" applyAlignment="1">
      <alignment horizontal="center" vertical="center"/>
    </xf>
    <xf numFmtId="176" fontId="61" fillId="59" borderId="0" xfId="333" applyNumberFormat="1" applyFont="1" applyFill="1" applyAlignment="1">
      <alignment vertical="center"/>
    </xf>
    <xf numFmtId="9" fontId="123" fillId="60" borderId="27" xfId="1944" applyFont="1" applyFill="1" applyBorder="1" applyAlignment="1" applyProtection="1">
      <alignment horizontal="center" vertical="center"/>
      <protection locked="0"/>
    </xf>
    <xf numFmtId="193" fontId="123" fillId="60" borderId="27" xfId="333" applyNumberFormat="1" applyFont="1" applyFill="1" applyBorder="1" applyAlignment="1" applyProtection="1">
      <alignment horizontal="center" vertical="center"/>
      <protection locked="0"/>
    </xf>
    <xf numFmtId="9" fontId="61" fillId="0" borderId="27" xfId="333" applyNumberFormat="1" applyFont="1" applyBorder="1" applyAlignment="1" applyProtection="1">
      <alignment horizontal="center" vertical="center"/>
      <protection locked="0"/>
    </xf>
    <xf numFmtId="179" fontId="62" fillId="61" borderId="27" xfId="333" applyNumberFormat="1" applyFont="1" applyFill="1" applyBorder="1" applyAlignment="1">
      <alignment horizontal="center" vertical="center"/>
    </xf>
    <xf numFmtId="182" fontId="124" fillId="0" borderId="27" xfId="333" applyNumberFormat="1" applyFont="1" applyBorder="1" applyAlignment="1">
      <alignment horizontal="center" vertical="center"/>
    </xf>
    <xf numFmtId="193" fontId="61" fillId="0" borderId="27" xfId="333" applyNumberFormat="1" applyFont="1" applyBorder="1" applyAlignment="1">
      <alignment horizontal="center" vertical="center"/>
    </xf>
    <xf numFmtId="179" fontId="61" fillId="0" borderId="27" xfId="333" applyNumberFormat="1" applyFont="1" applyBorder="1" applyAlignment="1">
      <alignment horizontal="center" vertical="center"/>
    </xf>
    <xf numFmtId="176" fontId="61" fillId="0" borderId="27" xfId="333" applyNumberFormat="1" applyFont="1" applyBorder="1" applyAlignment="1">
      <alignment horizontal="center" vertical="center"/>
    </xf>
    <xf numFmtId="176" fontId="61" fillId="0" borderId="27" xfId="333" applyNumberFormat="1" applyFont="1" applyBorder="1" applyAlignment="1">
      <alignment vertical="center"/>
    </xf>
    <xf numFmtId="179" fontId="62" fillId="63" borderId="28" xfId="333" applyNumberFormat="1" applyFont="1" applyFill="1" applyBorder="1" applyAlignment="1">
      <alignment horizontal="center" vertical="center"/>
    </xf>
    <xf numFmtId="193" fontId="123" fillId="59" borderId="54" xfId="333" applyNumberFormat="1" applyFont="1" applyFill="1" applyBorder="1" applyAlignment="1" applyProtection="1">
      <alignment horizontal="center" vertical="center"/>
      <protection locked="0"/>
    </xf>
    <xf numFmtId="179" fontId="62" fillId="59" borderId="54" xfId="333" applyNumberFormat="1" applyFont="1" applyFill="1" applyBorder="1" applyAlignment="1">
      <alignment horizontal="center" vertical="center"/>
    </xf>
    <xf numFmtId="0" fontId="61" fillId="0" borderId="28" xfId="0" applyFont="1" applyBorder="1" applyAlignment="1">
      <alignment horizontal="left" vertical="center" wrapText="1"/>
    </xf>
    <xf numFmtId="9" fontId="119" fillId="62" borderId="27" xfId="333" applyNumberFormat="1" applyFont="1" applyFill="1" applyBorder="1" applyAlignment="1" applyProtection="1">
      <alignment horizontal="center"/>
      <protection locked="0"/>
    </xf>
    <xf numFmtId="176" fontId="123" fillId="62" borderId="28" xfId="333" applyNumberFormat="1" applyFont="1" applyFill="1" applyBorder="1" applyAlignment="1">
      <alignment horizontal="center" vertical="center"/>
    </xf>
    <xf numFmtId="193" fontId="76" fillId="62" borderId="28" xfId="333" applyNumberFormat="1" applyFont="1" applyFill="1" applyBorder="1" applyAlignment="1" applyProtection="1">
      <alignment horizontal="center" vertical="center"/>
      <protection locked="0"/>
    </xf>
    <xf numFmtId="179" fontId="76" fillId="62" borderId="28" xfId="1080" applyNumberFormat="1" applyFont="1" applyFill="1" applyBorder="1" applyAlignment="1">
      <alignment horizontal="center" vertical="center"/>
    </xf>
    <xf numFmtId="179" fontId="76" fillId="62" borderId="28" xfId="1081" applyNumberFormat="1" applyFont="1" applyFill="1" applyBorder="1" applyAlignment="1">
      <alignment horizontal="center" vertical="center" wrapText="1"/>
    </xf>
    <xf numFmtId="0" fontId="61" fillId="0" borderId="28" xfId="1079" applyFont="1" applyBorder="1" applyAlignment="1">
      <alignment horizontal="left" vertical="center" wrapText="1"/>
    </xf>
    <xf numFmtId="0" fontId="59" fillId="0" borderId="0" xfId="1945"/>
    <xf numFmtId="0" fontId="66" fillId="0" borderId="0" xfId="1076" applyFont="1" applyAlignment="1" applyProtection="1">
      <alignment horizontal="left"/>
      <protection locked="0"/>
    </xf>
    <xf numFmtId="0" fontId="59" fillId="0" borderId="66" xfId="1945" applyBorder="1"/>
    <xf numFmtId="0" fontId="65" fillId="0" borderId="66" xfId="1076" applyFont="1" applyBorder="1" applyAlignment="1" applyProtection="1">
      <alignment horizontal="left"/>
      <protection locked="0"/>
    </xf>
    <xf numFmtId="0" fontId="66" fillId="0" borderId="66" xfId="1076" applyFont="1" applyBorder="1" applyAlignment="1" applyProtection="1">
      <alignment horizontal="left"/>
      <protection locked="0"/>
    </xf>
    <xf numFmtId="0" fontId="66" fillId="0" borderId="25" xfId="1076" applyFont="1" applyBorder="1" applyAlignment="1" applyProtection="1">
      <alignment horizontal="left"/>
      <protection locked="0"/>
    </xf>
    <xf numFmtId="0" fontId="14" fillId="0" borderId="0" xfId="1089" applyAlignment="1" applyProtection="1">
      <alignment horizontal="left"/>
      <protection locked="0"/>
    </xf>
    <xf numFmtId="0" fontId="128" fillId="0" borderId="0" xfId="1089" applyFont="1" applyAlignment="1" applyProtection="1">
      <alignment horizontal="left"/>
      <protection locked="0"/>
    </xf>
    <xf numFmtId="0" fontId="128" fillId="0" borderId="0" xfId="1089" applyFont="1" applyAlignment="1">
      <alignment horizontal="left"/>
    </xf>
    <xf numFmtId="0" fontId="128" fillId="0" borderId="0" xfId="1089" applyFont="1" applyAlignment="1">
      <alignment horizontal="right" wrapText="1"/>
    </xf>
    <xf numFmtId="179" fontId="128" fillId="0" borderId="0" xfId="1089" applyNumberFormat="1" applyFont="1" applyAlignment="1">
      <alignment horizontal="left"/>
    </xf>
    <xf numFmtId="0" fontId="14" fillId="0" borderId="0" xfId="1089" applyAlignment="1">
      <alignment horizontal="left"/>
    </xf>
    <xf numFmtId="179" fontId="14" fillId="0" borderId="0" xfId="1089" applyNumberFormat="1" applyAlignment="1">
      <alignment horizontal="left"/>
    </xf>
    <xf numFmtId="0" fontId="14" fillId="0" borderId="0" xfId="1089" applyAlignment="1">
      <alignment wrapText="1"/>
    </xf>
    <xf numFmtId="14" fontId="14" fillId="0" borderId="0" xfId="1089" applyNumberFormat="1"/>
    <xf numFmtId="0" fontId="14" fillId="0" borderId="0" xfId="1089"/>
    <xf numFmtId="0" fontId="67" fillId="0" borderId="0" xfId="1089" applyFont="1" applyAlignment="1" applyProtection="1">
      <alignment horizontal="left"/>
      <protection locked="0"/>
    </xf>
    <xf numFmtId="9" fontId="14" fillId="0" borderId="0" xfId="1089" applyNumberFormat="1" applyAlignment="1" applyProtection="1">
      <alignment horizontal="center" vertical="center" wrapText="1"/>
      <protection locked="0"/>
    </xf>
    <xf numFmtId="0" fontId="129" fillId="0" borderId="0" xfId="1089" applyFont="1" applyAlignment="1" applyProtection="1">
      <alignment horizontal="left"/>
      <protection locked="0"/>
    </xf>
    <xf numFmtId="0" fontId="14" fillId="0" borderId="0" xfId="1089" applyAlignment="1" applyProtection="1">
      <alignment horizontal="center" vertical="center" wrapText="1"/>
      <protection locked="0"/>
    </xf>
    <xf numFmtId="0" fontId="14" fillId="0" borderId="0" xfId="1089" applyAlignment="1" applyProtection="1">
      <alignment horizontal="center"/>
      <protection locked="0"/>
    </xf>
    <xf numFmtId="0" fontId="130" fillId="0" borderId="0" xfId="1089" applyFont="1" applyAlignment="1" applyProtection="1">
      <alignment horizontal="left"/>
      <protection locked="0"/>
    </xf>
    <xf numFmtId="0" fontId="65" fillId="0" borderId="67" xfId="1076" applyFont="1" applyBorder="1" applyAlignment="1" applyProtection="1">
      <alignment horizontal="left"/>
      <protection locked="0"/>
    </xf>
    <xf numFmtId="0" fontId="66" fillId="0" borderId="10" xfId="1076" applyFont="1" applyBorder="1" applyAlignment="1" applyProtection="1">
      <alignment horizontal="left"/>
      <protection locked="0"/>
    </xf>
    <xf numFmtId="0" fontId="65" fillId="0" borderId="10" xfId="1076" applyFont="1" applyBorder="1" applyAlignment="1" applyProtection="1">
      <alignment horizontal="left"/>
      <protection locked="0"/>
    </xf>
    <xf numFmtId="0" fontId="65" fillId="0" borderId="68" xfId="1076" applyFont="1" applyBorder="1" applyAlignment="1" applyProtection="1">
      <alignment horizontal="left"/>
      <protection locked="0"/>
    </xf>
    <xf numFmtId="0" fontId="14" fillId="0" borderId="66" xfId="1089" applyBorder="1" applyAlignment="1" applyProtection="1">
      <alignment horizontal="left"/>
      <protection locked="0"/>
    </xf>
    <xf numFmtId="0" fontId="65" fillId="0" borderId="67" xfId="1076" applyFont="1" applyBorder="1" applyProtection="1">
      <protection locked="0"/>
    </xf>
    <xf numFmtId="0" fontId="65" fillId="0" borderId="69" xfId="1076" applyFont="1" applyBorder="1" applyProtection="1">
      <protection locked="0"/>
    </xf>
    <xf numFmtId="0" fontId="68" fillId="64" borderId="66" xfId="1089" applyFont="1" applyFill="1" applyBorder="1" applyAlignment="1" applyProtection="1">
      <alignment horizontal="left"/>
      <protection locked="0"/>
    </xf>
    <xf numFmtId="0" fontId="128" fillId="0" borderId="0" xfId="1089" applyFont="1" applyAlignment="1">
      <alignment wrapText="1"/>
    </xf>
    <xf numFmtId="14" fontId="128" fillId="0" borderId="0" xfId="1089" applyNumberFormat="1" applyFont="1"/>
    <xf numFmtId="0" fontId="128" fillId="0" borderId="0" xfId="1089" applyFont="1"/>
    <xf numFmtId="0" fontId="14" fillId="0" borderId="0" xfId="1089" applyAlignment="1">
      <alignment horizontal="left" wrapText="1"/>
    </xf>
    <xf numFmtId="9" fontId="67" fillId="0" borderId="0" xfId="1089" applyNumberFormat="1" applyFont="1" applyAlignment="1">
      <alignment horizontal="center" wrapText="1"/>
    </xf>
    <xf numFmtId="9" fontId="129" fillId="0" borderId="0" xfId="1089" applyNumberFormat="1" applyFont="1" applyAlignment="1" applyProtection="1">
      <alignment horizontal="center" wrapText="1"/>
      <protection locked="0"/>
    </xf>
    <xf numFmtId="9" fontId="14" fillId="0" borderId="0" xfId="1089" applyNumberFormat="1" applyAlignment="1" applyProtection="1">
      <alignment horizontal="center" wrapText="1"/>
      <protection locked="0"/>
    </xf>
    <xf numFmtId="9" fontId="14" fillId="0" borderId="0" xfId="1089" applyNumberFormat="1" applyAlignment="1" applyProtection="1">
      <alignment horizontal="center"/>
      <protection locked="0"/>
    </xf>
    <xf numFmtId="0" fontId="65" fillId="0" borderId="66" xfId="1076" applyFont="1" applyBorder="1" applyProtection="1">
      <protection locked="0"/>
    </xf>
    <xf numFmtId="0" fontId="14" fillId="0" borderId="70" xfId="1089" applyBorder="1" applyAlignment="1" applyProtection="1">
      <alignment horizontal="left"/>
      <protection locked="0"/>
    </xf>
    <xf numFmtId="0" fontId="65" fillId="64" borderId="66" xfId="1076" applyFont="1" applyFill="1" applyBorder="1" applyAlignment="1" applyProtection="1">
      <alignment horizontal="left"/>
      <protection locked="0"/>
    </xf>
    <xf numFmtId="0" fontId="131" fillId="64" borderId="66" xfId="1076" applyFont="1" applyFill="1" applyBorder="1" applyAlignment="1" applyProtection="1">
      <alignment horizontal="left"/>
      <protection locked="0"/>
    </xf>
    <xf numFmtId="0" fontId="128" fillId="0" borderId="0" xfId="1089" applyFont="1" applyAlignment="1">
      <alignment horizontal="left" wrapText="1"/>
    </xf>
    <xf numFmtId="179" fontId="14" fillId="0" borderId="0" xfId="1089" applyNumberFormat="1" applyAlignment="1" applyProtection="1">
      <alignment horizontal="left"/>
      <protection locked="0"/>
    </xf>
    <xf numFmtId="0" fontId="14" fillId="0" borderId="0" xfId="1089" applyAlignment="1" applyProtection="1">
      <alignment horizontal="left" vertical="center"/>
      <protection locked="0"/>
    </xf>
    <xf numFmtId="0" fontId="128" fillId="0" borderId="0" xfId="1089" applyFont="1" applyAlignment="1" applyProtection="1">
      <alignment horizontal="left" vertical="center"/>
      <protection locked="0"/>
    </xf>
    <xf numFmtId="0" fontId="128" fillId="0" borderId="0" xfId="1089" applyFont="1" applyAlignment="1">
      <alignment horizontal="left" vertical="center"/>
    </xf>
    <xf numFmtId="0" fontId="128" fillId="0" borderId="0" xfId="1089" applyFont="1" applyAlignment="1">
      <alignment horizontal="left" vertical="center" wrapText="1"/>
    </xf>
    <xf numFmtId="179" fontId="14" fillId="0" borderId="0" xfId="1089" applyNumberFormat="1" applyAlignment="1" applyProtection="1">
      <alignment horizontal="left" vertical="center"/>
      <protection locked="0"/>
    </xf>
    <xf numFmtId="0" fontId="67" fillId="0" borderId="0" xfId="1089" applyFont="1" applyAlignment="1" applyProtection="1">
      <alignment horizontal="left" vertical="center"/>
      <protection locked="0"/>
    </xf>
    <xf numFmtId="0" fontId="129" fillId="0" borderId="0" xfId="1089" applyFont="1" applyAlignment="1" applyProtection="1">
      <alignment horizontal="left" vertical="center"/>
      <protection locked="0"/>
    </xf>
    <xf numFmtId="0" fontId="14" fillId="0" borderId="0" xfId="1089" applyAlignment="1" applyProtection="1">
      <alignment horizontal="center" vertical="center"/>
      <protection locked="0"/>
    </xf>
    <xf numFmtId="0" fontId="130" fillId="0" borderId="0" xfId="1089" applyFont="1" applyAlignment="1" applyProtection="1">
      <alignment horizontal="left" vertical="center"/>
      <protection locked="0"/>
    </xf>
    <xf numFmtId="0" fontId="14" fillId="0" borderId="66" xfId="1089" applyBorder="1" applyAlignment="1" applyProtection="1">
      <alignment horizontal="left" vertical="center"/>
      <protection locked="0"/>
    </xf>
    <xf numFmtId="0" fontId="65" fillId="0" borderId="66" xfId="1076" applyFont="1" applyBorder="1" applyAlignment="1" applyProtection="1">
      <alignment vertical="center"/>
      <protection locked="0"/>
    </xf>
    <xf numFmtId="195" fontId="66" fillId="0" borderId="66" xfId="1076" applyNumberFormat="1" applyFont="1" applyBorder="1" applyAlignment="1" applyProtection="1">
      <alignment horizontal="left" vertical="center"/>
      <protection locked="0"/>
    </xf>
    <xf numFmtId="0" fontId="65" fillId="64" borderId="66" xfId="1076" applyFont="1" applyFill="1" applyBorder="1" applyAlignment="1" applyProtection="1">
      <alignment horizontal="left" vertical="center"/>
      <protection locked="0"/>
    </xf>
    <xf numFmtId="0" fontId="66" fillId="0" borderId="66" xfId="1076" applyFont="1" applyBorder="1" applyAlignment="1" applyProtection="1">
      <alignment horizontal="left" vertical="center"/>
      <protection locked="0"/>
    </xf>
    <xf numFmtId="0" fontId="131" fillId="0" borderId="66" xfId="1076" applyFont="1" applyBorder="1" applyAlignment="1" applyProtection="1">
      <alignment horizontal="left" vertical="center"/>
      <protection locked="0"/>
    </xf>
    <xf numFmtId="0" fontId="59" fillId="65" borderId="66" xfId="1945" applyFill="1" applyBorder="1" applyAlignment="1">
      <alignment vertical="center" wrapText="1"/>
    </xf>
    <xf numFmtId="0" fontId="65" fillId="66" borderId="66" xfId="1076" applyFont="1" applyFill="1" applyBorder="1" applyAlignment="1" applyProtection="1">
      <alignment horizontal="left" vertical="center"/>
      <protection locked="0"/>
    </xf>
    <xf numFmtId="0" fontId="65" fillId="0" borderId="66" xfId="1076" applyFont="1" applyBorder="1" applyAlignment="1" applyProtection="1">
      <alignment horizontal="left" vertical="center"/>
      <protection locked="0"/>
    </xf>
    <xf numFmtId="0" fontId="132" fillId="0" borderId="0" xfId="1076" applyFont="1" applyProtection="1">
      <protection locked="0"/>
    </xf>
    <xf numFmtId="0" fontId="64" fillId="0" borderId="0" xfId="1076" applyFont="1" applyProtection="1">
      <protection locked="0"/>
    </xf>
    <xf numFmtId="0" fontId="59" fillId="0" borderId="0" xfId="1945" applyAlignment="1">
      <alignment wrapText="1"/>
    </xf>
    <xf numFmtId="179" fontId="59" fillId="0" borderId="0" xfId="1945" applyNumberFormat="1" applyAlignment="1">
      <alignment wrapText="1"/>
    </xf>
    <xf numFmtId="10" fontId="59" fillId="0" borderId="0" xfId="1945" applyNumberFormat="1" applyAlignment="1">
      <alignment wrapText="1"/>
    </xf>
    <xf numFmtId="1" fontId="59" fillId="0" borderId="0" xfId="1945" applyNumberFormat="1" applyAlignment="1">
      <alignment wrapText="1"/>
    </xf>
    <xf numFmtId="2" fontId="59" fillId="0" borderId="0" xfId="1945" applyNumberFormat="1" applyAlignment="1">
      <alignment wrapText="1"/>
    </xf>
    <xf numFmtId="0" fontId="59" fillId="0" borderId="0" xfId="1945" applyAlignment="1">
      <alignment horizontal="center" wrapText="1"/>
    </xf>
    <xf numFmtId="0" fontId="59" fillId="0" borderId="66" xfId="1945" applyBorder="1" applyAlignment="1">
      <alignment wrapText="1"/>
    </xf>
    <xf numFmtId="0" fontId="59" fillId="0" borderId="66" xfId="1945" applyBorder="1" applyAlignment="1">
      <alignment horizontal="center" wrapText="1"/>
    </xf>
    <xf numFmtId="0" fontId="59" fillId="0" borderId="0" xfId="1945" applyAlignment="1">
      <alignment vertical="center"/>
    </xf>
    <xf numFmtId="179" fontId="59" fillId="65" borderId="66" xfId="1945" applyNumberFormat="1" applyFill="1" applyBorder="1" applyAlignment="1">
      <alignment vertical="center"/>
    </xf>
    <xf numFmtId="1" fontId="59" fillId="0" borderId="66" xfId="1945" applyNumberFormat="1" applyBorder="1" applyAlignment="1">
      <alignment vertical="center"/>
    </xf>
    <xf numFmtId="10" fontId="0" fillId="65" borderId="66" xfId="1946" applyNumberFormat="1" applyFont="1" applyFill="1" applyBorder="1" applyAlignment="1">
      <alignment vertical="center"/>
    </xf>
    <xf numFmtId="179" fontId="59" fillId="0" borderId="66" xfId="1945" applyNumberFormat="1" applyBorder="1" applyAlignment="1">
      <alignment vertical="center"/>
    </xf>
    <xf numFmtId="179" fontId="59" fillId="65" borderId="66" xfId="1945" applyNumberFormat="1" applyFill="1" applyBorder="1" applyAlignment="1">
      <alignment vertical="center" wrapText="1"/>
    </xf>
    <xf numFmtId="10" fontId="59" fillId="0" borderId="66" xfId="1945" applyNumberFormat="1" applyBorder="1" applyAlignment="1">
      <alignment vertical="center"/>
    </xf>
    <xf numFmtId="179" fontId="133" fillId="0" borderId="66" xfId="1945" applyNumberFormat="1" applyFont="1" applyBorder="1" applyAlignment="1">
      <alignment vertical="center"/>
    </xf>
    <xf numFmtId="179" fontId="59" fillId="65" borderId="66" xfId="1947" applyNumberFormat="1" applyFill="1" applyBorder="1" applyAlignment="1">
      <alignment vertical="center" wrapText="1"/>
    </xf>
    <xf numFmtId="182" fontId="59" fillId="0" borderId="66" xfId="1945" applyNumberFormat="1" applyBorder="1" applyAlignment="1">
      <alignment vertical="center"/>
    </xf>
    <xf numFmtId="0" fontId="134" fillId="0" borderId="66" xfId="1089" applyFont="1" applyBorder="1" applyAlignment="1">
      <alignment horizontal="center" vertical="center"/>
    </xf>
    <xf numFmtId="3" fontId="59" fillId="0" borderId="66" xfId="1945" applyNumberFormat="1" applyBorder="1" applyAlignment="1">
      <alignment vertical="center"/>
    </xf>
    <xf numFmtId="1" fontId="59" fillId="65" borderId="66" xfId="1945" applyNumberFormat="1" applyFill="1" applyBorder="1" applyAlignment="1">
      <alignment vertical="center"/>
    </xf>
    <xf numFmtId="2" fontId="59" fillId="0" borderId="66" xfId="1945" applyNumberFormat="1" applyBorder="1" applyAlignment="1">
      <alignment vertical="center"/>
    </xf>
    <xf numFmtId="2" fontId="59" fillId="65" borderId="66" xfId="1945" applyNumberFormat="1" applyFill="1" applyBorder="1" applyAlignment="1">
      <alignment vertical="center"/>
    </xf>
    <xf numFmtId="0" fontId="59" fillId="0" borderId="66" xfId="1945" applyBorder="1" applyAlignment="1">
      <alignment vertical="center"/>
    </xf>
    <xf numFmtId="179" fontId="59" fillId="0" borderId="69" xfId="1945" applyNumberFormat="1" applyBorder="1" applyAlignment="1">
      <alignment vertical="center"/>
    </xf>
    <xf numFmtId="0" fontId="59" fillId="62" borderId="66" xfId="1945" applyFill="1" applyBorder="1" applyAlignment="1">
      <alignment wrapText="1"/>
    </xf>
    <xf numFmtId="194" fontId="59" fillId="0" borderId="66" xfId="1945" applyNumberFormat="1" applyBorder="1" applyAlignment="1">
      <alignment vertical="center" wrapText="1"/>
    </xf>
    <xf numFmtId="0" fontId="59" fillId="0" borderId="66" xfId="1945" applyBorder="1" applyAlignment="1">
      <alignment vertical="center" wrapText="1"/>
    </xf>
    <xf numFmtId="195" fontId="59" fillId="0" borderId="66" xfId="1945" applyNumberFormat="1" applyBorder="1" applyAlignment="1">
      <alignment vertical="center"/>
    </xf>
    <xf numFmtId="0" fontId="59" fillId="0" borderId="66" xfId="1945" applyBorder="1" applyAlignment="1">
      <alignment horizontal="center" vertical="center"/>
    </xf>
    <xf numFmtId="179" fontId="136" fillId="0" borderId="66" xfId="1073" applyNumberFormat="1" applyFont="1" applyBorder="1" applyAlignment="1">
      <alignment wrapText="1"/>
    </xf>
    <xf numFmtId="0" fontId="58" fillId="0" borderId="66" xfId="1945" applyFont="1" applyBorder="1" applyAlignment="1">
      <alignment horizontal="center" wrapText="1"/>
    </xf>
    <xf numFmtId="10" fontId="136" fillId="59" borderId="66" xfId="1073" applyNumberFormat="1" applyFont="1" applyFill="1" applyBorder="1" applyAlignment="1">
      <alignment wrapText="1"/>
    </xf>
    <xf numFmtId="179" fontId="58" fillId="59" borderId="66" xfId="1945" applyNumberFormat="1" applyFont="1" applyFill="1" applyBorder="1" applyAlignment="1">
      <alignment horizontal="center" wrapText="1"/>
    </xf>
    <xf numFmtId="179" fontId="68" fillId="67" borderId="66" xfId="1073" applyNumberFormat="1" applyFont="1" applyFill="1" applyBorder="1" applyAlignment="1">
      <alignment wrapText="1"/>
    </xf>
    <xf numFmtId="179" fontId="136" fillId="59" borderId="66" xfId="1073" applyNumberFormat="1" applyFont="1" applyFill="1" applyBorder="1" applyAlignment="1">
      <alignment wrapText="1"/>
    </xf>
    <xf numFmtId="10" fontId="58" fillId="0" borderId="66" xfId="1945" applyNumberFormat="1" applyFont="1" applyBorder="1" applyAlignment="1">
      <alignment horizontal="center" wrapText="1"/>
    </xf>
    <xf numFmtId="179" fontId="68" fillId="0" borderId="66" xfId="1073" applyNumberFormat="1" applyFont="1" applyBorder="1" applyAlignment="1">
      <alignment wrapText="1"/>
    </xf>
    <xf numFmtId="179" fontId="136" fillId="62" borderId="66" xfId="1073" applyNumberFormat="1" applyFont="1" applyFill="1" applyBorder="1" applyAlignment="1">
      <alignment wrapText="1"/>
    </xf>
    <xf numFmtId="1" fontId="136" fillId="0" borderId="66" xfId="1073" applyNumberFormat="1" applyFont="1" applyBorder="1" applyAlignment="1">
      <alignment wrapText="1"/>
    </xf>
    <xf numFmtId="2" fontId="68" fillId="0" borderId="66" xfId="1073" applyNumberFormat="1" applyFont="1" applyBorder="1" applyAlignment="1">
      <alignment wrapText="1"/>
    </xf>
    <xf numFmtId="2" fontId="136" fillId="0" borderId="66" xfId="1073" applyNumberFormat="1" applyFont="1" applyBorder="1" applyAlignment="1">
      <alignment wrapText="1"/>
    </xf>
    <xf numFmtId="1" fontId="58" fillId="0" borderId="66" xfId="1945" applyNumberFormat="1" applyFont="1" applyBorder="1" applyAlignment="1">
      <alignment horizontal="center" wrapText="1"/>
    </xf>
    <xf numFmtId="2" fontId="58" fillId="0" borderId="66" xfId="1945" applyNumberFormat="1" applyFont="1" applyBorder="1" applyAlignment="1">
      <alignment horizontal="center" wrapText="1"/>
    </xf>
    <xf numFmtId="0" fontId="137" fillId="0" borderId="66" xfId="1945" applyFont="1" applyBorder="1" applyAlignment="1">
      <alignment horizontal="center" wrapText="1"/>
    </xf>
    <xf numFmtId="179" fontId="58" fillId="63" borderId="69" xfId="1945" applyNumberFormat="1" applyFont="1" applyFill="1" applyBorder="1" applyAlignment="1">
      <alignment horizontal="center" wrapText="1"/>
    </xf>
    <xf numFmtId="0" fontId="58" fillId="62" borderId="66" xfId="1947" applyFont="1" applyFill="1" applyBorder="1" applyAlignment="1">
      <alignment horizontal="center" wrapText="1"/>
    </xf>
    <xf numFmtId="0" fontId="58" fillId="30" borderId="66" xfId="1945" applyFont="1" applyFill="1" applyBorder="1" applyAlignment="1">
      <alignment horizontal="center" wrapText="1"/>
    </xf>
    <xf numFmtId="0" fontId="58" fillId="62" borderId="66" xfId="1945" applyFont="1" applyFill="1" applyBorder="1" applyAlignment="1">
      <alignment horizontal="center" wrapText="1"/>
    </xf>
    <xf numFmtId="0" fontId="137" fillId="62" borderId="66" xfId="1945" applyFont="1" applyFill="1" applyBorder="1" applyAlignment="1">
      <alignment horizontal="center" wrapText="1"/>
    </xf>
    <xf numFmtId="0" fontId="137" fillId="30" borderId="66" xfId="1945" applyFont="1" applyFill="1" applyBorder="1" applyAlignment="1">
      <alignment horizontal="center" wrapText="1"/>
    </xf>
    <xf numFmtId="0" fontId="138" fillId="0" borderId="0" xfId="1945" applyFont="1"/>
    <xf numFmtId="0" fontId="58" fillId="0" borderId="0" xfId="1945" applyFont="1" applyAlignment="1">
      <alignment vertical="center" wrapText="1"/>
    </xf>
    <xf numFmtId="0" fontId="137" fillId="0" borderId="0" xfId="1945" applyFont="1" applyAlignment="1">
      <alignment vertical="center" wrapText="1"/>
    </xf>
    <xf numFmtId="0" fontId="58" fillId="59" borderId="0" xfId="1945" applyFont="1" applyFill="1" applyAlignment="1">
      <alignment vertical="center" wrapText="1"/>
    </xf>
    <xf numFmtId="0" fontId="58" fillId="0" borderId="0" xfId="1945" applyFont="1" applyAlignment="1">
      <alignment horizontal="center" vertical="center"/>
    </xf>
    <xf numFmtId="0" fontId="58" fillId="0" borderId="0" xfId="1945" applyFont="1" applyAlignment="1">
      <alignment horizontal="center" vertical="center" wrapText="1"/>
    </xf>
    <xf numFmtId="0" fontId="139" fillId="0" borderId="0" xfId="1945" applyFont="1"/>
    <xf numFmtId="9" fontId="59" fillId="0" borderId="0" xfId="1945" applyNumberFormat="1"/>
    <xf numFmtId="179" fontId="14" fillId="0" borderId="0" xfId="1076" applyNumberFormat="1" applyAlignment="1" applyProtection="1">
      <alignment wrapText="1"/>
      <protection locked="0"/>
    </xf>
    <xf numFmtId="0" fontId="140" fillId="0" borderId="0" xfId="1945" applyFont="1" applyAlignment="1">
      <alignment vertical="center" wrapText="1"/>
    </xf>
    <xf numFmtId="0" fontId="141" fillId="0" borderId="0" xfId="333" applyFont="1"/>
    <xf numFmtId="0" fontId="115" fillId="0" borderId="0" xfId="333" applyFont="1" applyAlignment="1">
      <alignment horizontal="right"/>
    </xf>
    <xf numFmtId="0" fontId="115" fillId="0" borderId="66" xfId="333" applyFont="1" applyBorder="1"/>
    <xf numFmtId="196" fontId="115" fillId="60" borderId="66" xfId="333" applyNumberFormat="1" applyFont="1" applyFill="1" applyBorder="1" applyAlignment="1">
      <alignment horizontal="left"/>
    </xf>
    <xf numFmtId="0" fontId="115" fillId="60" borderId="66" xfId="333" applyFont="1" applyFill="1" applyBorder="1"/>
    <xf numFmtId="0" fontId="61" fillId="0" borderId="66" xfId="1079" applyFont="1" applyBorder="1" applyAlignment="1">
      <alignment horizontal="left" vertical="center" wrapText="1"/>
    </xf>
    <xf numFmtId="0" fontId="143" fillId="0" borderId="0" xfId="333" applyFont="1"/>
    <xf numFmtId="10" fontId="117" fillId="0" borderId="0" xfId="333" applyNumberFormat="1" applyFont="1"/>
    <xf numFmtId="9" fontId="61" fillId="0" borderId="66" xfId="333" applyNumberFormat="1" applyFont="1" applyBorder="1" applyAlignment="1" applyProtection="1">
      <alignment horizontal="center" vertical="center"/>
      <protection locked="0"/>
    </xf>
    <xf numFmtId="193" fontId="61" fillId="60" borderId="66" xfId="333" applyNumberFormat="1" applyFont="1" applyFill="1" applyBorder="1" applyAlignment="1" applyProtection="1">
      <alignment horizontal="center" vertical="center"/>
      <protection locked="0"/>
    </xf>
    <xf numFmtId="179" fontId="62" fillId="61" borderId="66" xfId="333" applyNumberFormat="1" applyFont="1" applyFill="1" applyBorder="1" applyAlignment="1">
      <alignment horizontal="center" vertical="center"/>
    </xf>
    <xf numFmtId="182" fontId="62" fillId="0" borderId="66" xfId="333" applyNumberFormat="1" applyFont="1" applyBorder="1" applyAlignment="1">
      <alignment horizontal="center" vertical="center"/>
    </xf>
    <xf numFmtId="193" fontId="61" fillId="0" borderId="66" xfId="333" applyNumberFormat="1" applyFont="1" applyBorder="1" applyAlignment="1">
      <alignment horizontal="center" vertical="center"/>
    </xf>
    <xf numFmtId="179" fontId="61" fillId="0" borderId="66" xfId="333" applyNumberFormat="1" applyFont="1" applyBorder="1" applyAlignment="1">
      <alignment horizontal="center" vertical="center"/>
    </xf>
    <xf numFmtId="176" fontId="61" fillId="0" borderId="66" xfId="333" applyNumberFormat="1" applyFont="1" applyBorder="1" applyAlignment="1">
      <alignment horizontal="center" vertical="center"/>
    </xf>
    <xf numFmtId="176" fontId="61" fillId="0" borderId="66" xfId="333" applyNumberFormat="1" applyFont="1" applyBorder="1" applyAlignment="1">
      <alignment vertical="center"/>
    </xf>
    <xf numFmtId="185" fontId="61" fillId="62" borderId="66" xfId="1943" applyNumberFormat="1" applyFont="1" applyFill="1" applyBorder="1" applyAlignment="1">
      <alignment horizontal="center" vertical="center"/>
    </xf>
    <xf numFmtId="0" fontId="61" fillId="0" borderId="66" xfId="1089" applyFont="1" applyBorder="1" applyAlignment="1">
      <alignment horizontal="center" vertical="center"/>
    </xf>
    <xf numFmtId="179" fontId="61" fillId="0" borderId="66" xfId="333" applyNumberFormat="1" applyFont="1" applyBorder="1" applyAlignment="1">
      <alignment horizontal="center" vertical="center" wrapText="1"/>
    </xf>
    <xf numFmtId="0" fontId="61" fillId="0" borderId="66" xfId="333" applyFont="1" applyBorder="1" applyAlignment="1">
      <alignment horizontal="center" vertical="center" wrapText="1"/>
    </xf>
    <xf numFmtId="181" fontId="61" fillId="0" borderId="66" xfId="333" applyNumberFormat="1" applyFont="1" applyBorder="1" applyAlignment="1">
      <alignment horizontal="center" vertical="center" wrapText="1"/>
    </xf>
    <xf numFmtId="0" fontId="76" fillId="0" borderId="66" xfId="1076" applyFont="1" applyBorder="1" applyAlignment="1">
      <alignment horizontal="center" vertical="center" wrapText="1"/>
    </xf>
    <xf numFmtId="1" fontId="76" fillId="0" borderId="66" xfId="1076" applyNumberFormat="1" applyFont="1" applyBorder="1" applyAlignment="1">
      <alignment horizontal="center" vertical="center" wrapText="1"/>
    </xf>
    <xf numFmtId="0" fontId="61" fillId="60" borderId="66" xfId="333" applyFont="1" applyFill="1" applyBorder="1" applyAlignment="1">
      <alignment horizontal="center" vertical="center" wrapText="1"/>
    </xf>
    <xf numFmtId="187" fontId="61" fillId="60" borderId="67" xfId="333" applyNumberFormat="1" applyFont="1" applyFill="1" applyBorder="1" applyAlignment="1">
      <alignment horizontal="center" vertical="center" wrapText="1"/>
    </xf>
    <xf numFmtId="179" fontId="61" fillId="0" borderId="66" xfId="1076" applyNumberFormat="1" applyFont="1" applyBorder="1" applyAlignment="1">
      <alignment horizontal="center" vertical="center" wrapText="1"/>
    </xf>
    <xf numFmtId="193" fontId="61" fillId="59" borderId="66" xfId="333" applyNumberFormat="1" applyFont="1" applyFill="1" applyBorder="1" applyAlignment="1">
      <alignment vertical="center"/>
    </xf>
    <xf numFmtId="7" fontId="118" fillId="60" borderId="66" xfId="1943" applyNumberFormat="1" applyFont="1" applyFill="1" applyBorder="1" applyAlignment="1">
      <alignment horizontal="center" vertical="center" wrapText="1"/>
    </xf>
    <xf numFmtId="0" fontId="61" fillId="0" borderId="66" xfId="1076" applyFont="1" applyBorder="1" applyAlignment="1">
      <alignment horizontal="left" vertical="center" wrapText="1"/>
    </xf>
    <xf numFmtId="0" fontId="61" fillId="0" borderId="66" xfId="1079" applyFont="1" applyBorder="1" applyAlignment="1">
      <alignment wrapText="1"/>
    </xf>
    <xf numFmtId="0" fontId="61" fillId="0" borderId="66" xfId="1943" applyFont="1" applyBorder="1" applyAlignment="1">
      <alignment horizontal="left" vertical="center" wrapText="1"/>
    </xf>
    <xf numFmtId="0" fontId="62" fillId="0" borderId="66" xfId="333" applyFont="1" applyBorder="1" applyAlignment="1" applyProtection="1">
      <alignment horizontal="center" vertical="center" wrapText="1"/>
      <protection locked="0"/>
    </xf>
    <xf numFmtId="193" fontId="76" fillId="62" borderId="66" xfId="333" applyNumberFormat="1" applyFont="1" applyFill="1" applyBorder="1" applyAlignment="1" applyProtection="1">
      <alignment horizontal="center" vertical="center"/>
      <protection locked="0"/>
    </xf>
    <xf numFmtId="0" fontId="68" fillId="59" borderId="67" xfId="333" applyFont="1" applyFill="1" applyBorder="1" applyAlignment="1" applyProtection="1">
      <alignment horizontal="center" wrapText="1"/>
      <protection locked="0"/>
    </xf>
    <xf numFmtId="193" fontId="119" fillId="59" borderId="71" xfId="333" applyNumberFormat="1" applyFont="1" applyFill="1" applyBorder="1" applyAlignment="1" applyProtection="1">
      <alignment horizontal="center" wrapText="1"/>
      <protection locked="0"/>
    </xf>
    <xf numFmtId="182" fontId="68" fillId="59" borderId="71" xfId="333" applyNumberFormat="1" applyFont="1" applyFill="1" applyBorder="1" applyAlignment="1" applyProtection="1">
      <alignment horizontal="center" wrapText="1"/>
      <protection locked="0"/>
    </xf>
    <xf numFmtId="9" fontId="68" fillId="59" borderId="71" xfId="333" applyNumberFormat="1" applyFont="1" applyFill="1" applyBorder="1" applyAlignment="1" applyProtection="1">
      <alignment horizontal="center" wrapText="1"/>
      <protection locked="0"/>
    </xf>
    <xf numFmtId="0" fontId="68" fillId="59" borderId="71" xfId="333" applyFont="1" applyFill="1" applyBorder="1" applyAlignment="1" applyProtection="1">
      <alignment horizontal="center" wrapText="1"/>
      <protection locked="0"/>
    </xf>
    <xf numFmtId="0" fontId="119" fillId="59" borderId="71" xfId="333" applyFont="1" applyFill="1" applyBorder="1" applyAlignment="1" applyProtection="1">
      <alignment horizontal="center" wrapText="1"/>
      <protection locked="0"/>
    </xf>
    <xf numFmtId="9" fontId="68" fillId="59" borderId="71" xfId="333" applyNumberFormat="1" applyFont="1" applyFill="1" applyBorder="1" applyAlignment="1" applyProtection="1">
      <alignment horizontal="center"/>
      <protection locked="0"/>
    </xf>
    <xf numFmtId="10" fontId="68" fillId="59" borderId="71" xfId="333" applyNumberFormat="1" applyFont="1" applyFill="1" applyBorder="1" applyAlignment="1" applyProtection="1">
      <alignment horizontal="center"/>
      <protection locked="0"/>
    </xf>
    <xf numFmtId="179" fontId="68" fillId="59" borderId="71" xfId="333" applyNumberFormat="1" applyFont="1" applyFill="1" applyBorder="1" applyAlignment="1" applyProtection="1">
      <alignment horizontal="right" wrapText="1"/>
      <protection locked="0"/>
    </xf>
    <xf numFmtId="0" fontId="68" fillId="59" borderId="69" xfId="333" applyFont="1" applyFill="1" applyBorder="1" applyAlignment="1" applyProtection="1">
      <alignment horizontal="left"/>
      <protection locked="0"/>
    </xf>
    <xf numFmtId="185" fontId="61" fillId="0" borderId="66" xfId="1943" applyNumberFormat="1" applyFont="1" applyBorder="1" applyAlignment="1">
      <alignment horizontal="center" vertical="center"/>
    </xf>
    <xf numFmtId="9" fontId="68" fillId="0" borderId="70" xfId="333" applyNumberFormat="1" applyFont="1" applyBorder="1" applyAlignment="1" applyProtection="1">
      <alignment horizontal="center" wrapText="1"/>
      <protection locked="0"/>
    </xf>
    <xf numFmtId="193" fontId="68" fillId="0" borderId="70" xfId="333" applyNumberFormat="1" applyFont="1" applyBorder="1" applyAlignment="1" applyProtection="1">
      <alignment horizontal="center"/>
      <protection locked="0"/>
    </xf>
    <xf numFmtId="9" fontId="68" fillId="0" borderId="70" xfId="333" applyNumberFormat="1" applyFont="1" applyBorder="1" applyAlignment="1" applyProtection="1">
      <alignment horizontal="center"/>
      <protection locked="0"/>
    </xf>
    <xf numFmtId="10" fontId="68" fillId="0" borderId="70" xfId="333" applyNumberFormat="1" applyFont="1" applyBorder="1" applyAlignment="1" applyProtection="1">
      <alignment horizontal="center"/>
      <protection locked="0"/>
    </xf>
    <xf numFmtId="0" fontId="68" fillId="0" borderId="70" xfId="333" applyFont="1" applyBorder="1" applyAlignment="1" applyProtection="1">
      <alignment horizontal="center" wrapText="1"/>
      <protection locked="0"/>
    </xf>
    <xf numFmtId="9" fontId="68" fillId="0" borderId="66" xfId="333" applyNumberFormat="1" applyFont="1" applyBorder="1" applyAlignment="1" applyProtection="1">
      <alignment horizontal="center" wrapText="1"/>
      <protection locked="0"/>
    </xf>
    <xf numFmtId="0" fontId="68" fillId="0" borderId="66" xfId="333" applyFont="1" applyBorder="1" applyAlignment="1" applyProtection="1">
      <alignment horizontal="center" wrapText="1"/>
      <protection locked="0"/>
    </xf>
    <xf numFmtId="0" fontId="68" fillId="0" borderId="66" xfId="333" applyFont="1" applyBorder="1" applyAlignment="1" applyProtection="1">
      <alignment horizontal="center"/>
      <protection locked="0"/>
    </xf>
    <xf numFmtId="0" fontId="14" fillId="0" borderId="66" xfId="333" applyFont="1" applyBorder="1" applyAlignment="1" applyProtection="1">
      <alignment horizontal="left"/>
      <protection locked="0"/>
    </xf>
    <xf numFmtId="0" fontId="14" fillId="0" borderId="66" xfId="1943" applyBorder="1"/>
    <xf numFmtId="0" fontId="68" fillId="0" borderId="66" xfId="333" applyFont="1" applyBorder="1" applyAlignment="1" applyProtection="1">
      <alignment horizontal="left"/>
      <protection locked="0"/>
    </xf>
    <xf numFmtId="179" fontId="14" fillId="0" borderId="66" xfId="333" applyNumberFormat="1" applyFont="1" applyBorder="1" applyAlignment="1" applyProtection="1">
      <alignment horizontal="left"/>
      <protection locked="0"/>
    </xf>
    <xf numFmtId="0" fontId="0" fillId="0" borderId="66" xfId="333" applyFont="1" applyBorder="1" applyAlignment="1" applyProtection="1">
      <alignment horizontal="left"/>
      <protection locked="0"/>
    </xf>
    <xf numFmtId="0" fontId="61" fillId="0" borderId="27" xfId="1078" applyFont="1" applyBorder="1" applyAlignment="1">
      <alignment horizontal="center" wrapText="1"/>
    </xf>
    <xf numFmtId="0" fontId="61" fillId="0" borderId="25" xfId="1078" applyFont="1" applyBorder="1" applyAlignment="1">
      <alignment horizontal="center" wrapText="1"/>
    </xf>
    <xf numFmtId="0" fontId="61" fillId="0" borderId="10" xfId="1078" applyFont="1" applyBorder="1" applyAlignment="1">
      <alignment horizontal="center" wrapText="1"/>
    </xf>
    <xf numFmtId="0" fontId="62" fillId="22" borderId="28" xfId="1076" applyFont="1" applyFill="1" applyBorder="1" applyAlignment="1">
      <alignment horizontal="center" wrapText="1"/>
    </xf>
    <xf numFmtId="0" fontId="62" fillId="22" borderId="27" xfId="1076" applyFont="1" applyFill="1" applyBorder="1" applyAlignment="1">
      <alignment horizontal="center" wrapText="1"/>
    </xf>
    <xf numFmtId="0" fontId="71" fillId="22" borderId="12" xfId="1076" applyFont="1" applyFill="1" applyBorder="1" applyAlignment="1">
      <alignment horizontal="center" wrapText="1"/>
    </xf>
    <xf numFmtId="0" fontId="71" fillId="22" borderId="28" xfId="1076" applyFont="1" applyFill="1" applyBorder="1" applyAlignment="1">
      <alignment horizontal="center" wrapText="1"/>
    </xf>
    <xf numFmtId="0" fontId="71" fillId="22" borderId="27" xfId="1076" applyFont="1" applyFill="1" applyBorder="1" applyAlignment="1">
      <alignment horizontal="center" wrapText="1"/>
    </xf>
    <xf numFmtId="10" fontId="72" fillId="22" borderId="12" xfId="1076" applyNumberFormat="1" applyFont="1" applyFill="1" applyBorder="1" applyAlignment="1">
      <alignment horizontal="center" wrapText="1"/>
    </xf>
    <xf numFmtId="10" fontId="72" fillId="22" borderId="28" xfId="1076" applyNumberFormat="1" applyFont="1" applyFill="1" applyBorder="1" applyAlignment="1">
      <alignment horizontal="center" wrapText="1"/>
    </xf>
    <xf numFmtId="10" fontId="72" fillId="22" borderId="27" xfId="1076" applyNumberFormat="1" applyFont="1" applyFill="1" applyBorder="1" applyAlignment="1">
      <alignment horizontal="center" wrapText="1"/>
    </xf>
    <xf numFmtId="0" fontId="72" fillId="29" borderId="20" xfId="1076" applyFont="1" applyFill="1" applyBorder="1" applyAlignment="1">
      <alignment horizontal="center" wrapText="1"/>
    </xf>
    <xf numFmtId="0" fontId="72" fillId="29" borderId="25" xfId="1076" applyFont="1" applyFill="1" applyBorder="1" applyAlignment="1">
      <alignment horizontal="center" wrapText="1"/>
    </xf>
    <xf numFmtId="0" fontId="72" fillId="29" borderId="10" xfId="1076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 wrapText="1"/>
    </xf>
    <xf numFmtId="0" fontId="70" fillId="22" borderId="12" xfId="1076" applyFont="1" applyFill="1" applyBorder="1" applyAlignment="1">
      <alignment horizontal="center" wrapText="1"/>
    </xf>
    <xf numFmtId="0" fontId="70" fillId="22" borderId="28" xfId="1076" applyFont="1" applyFill="1" applyBorder="1" applyAlignment="1">
      <alignment horizontal="center" wrapText="1"/>
    </xf>
    <xf numFmtId="0" fontId="70" fillId="22" borderId="27" xfId="1076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center" wrapText="1"/>
    </xf>
    <xf numFmtId="0" fontId="62" fillId="22" borderId="28" xfId="10" applyFont="1" applyFill="1" applyBorder="1" applyAlignment="1">
      <alignment horizontal="center" wrapText="1"/>
    </xf>
    <xf numFmtId="0" fontId="62" fillId="22" borderId="27" xfId="10" applyFont="1" applyFill="1" applyBorder="1" applyAlignment="1">
      <alignment horizontal="center" wrapText="1"/>
    </xf>
    <xf numFmtId="0" fontId="64" fillId="0" borderId="0" xfId="1006" applyFont="1" applyAlignment="1" applyProtection="1">
      <alignment horizontal="center"/>
      <protection locked="0"/>
    </xf>
    <xf numFmtId="0" fontId="62" fillId="22" borderId="11" xfId="1076" applyFont="1" applyFill="1" applyBorder="1" applyAlignment="1">
      <alignment horizontal="center" wrapText="1"/>
    </xf>
    <xf numFmtId="0" fontId="62" fillId="22" borderId="14" xfId="1076" applyFont="1" applyFill="1" applyBorder="1" applyAlignment="1">
      <alignment horizontal="center" wrapText="1"/>
    </xf>
    <xf numFmtId="0" fontId="62" fillId="22" borderId="24" xfId="1076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left" wrapText="1"/>
    </xf>
    <xf numFmtId="0" fontId="62" fillId="22" borderId="28" xfId="10" applyFont="1" applyFill="1" applyBorder="1" applyAlignment="1">
      <alignment horizontal="left" wrapText="1"/>
    </xf>
    <xf numFmtId="0" fontId="62" fillId="22" borderId="27" xfId="10" applyFont="1" applyFill="1" applyBorder="1" applyAlignment="1">
      <alignment horizontal="left" wrapText="1"/>
    </xf>
    <xf numFmtId="0" fontId="62" fillId="22" borderId="20" xfId="10" applyFont="1" applyFill="1" applyBorder="1" applyAlignment="1">
      <alignment horizontal="center" wrapText="1"/>
    </xf>
    <xf numFmtId="0" fontId="62" fillId="22" borderId="25" xfId="10" applyFont="1" applyFill="1" applyBorder="1" applyAlignment="1">
      <alignment horizontal="center" wrapText="1"/>
    </xf>
    <xf numFmtId="0" fontId="62" fillId="22" borderId="10" xfId="10" applyFont="1" applyFill="1" applyBorder="1" applyAlignment="1">
      <alignment horizontal="center" wrapText="1"/>
    </xf>
    <xf numFmtId="0" fontId="62" fillId="22" borderId="20" xfId="1076" applyFont="1" applyFill="1" applyBorder="1" applyAlignment="1">
      <alignment horizontal="center" wrapText="1"/>
    </xf>
    <xf numFmtId="0" fontId="62" fillId="22" borderId="25" xfId="1076" applyFont="1" applyFill="1" applyBorder="1" applyAlignment="1">
      <alignment horizontal="center" wrapText="1"/>
    </xf>
    <xf numFmtId="0" fontId="62" fillId="22" borderId="10" xfId="1076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/>
    </xf>
    <xf numFmtId="0" fontId="62" fillId="22" borderId="21" xfId="1076" applyFont="1" applyFill="1" applyBorder="1" applyAlignment="1">
      <alignment horizontal="left"/>
    </xf>
    <xf numFmtId="0" fontId="62" fillId="22" borderId="22" xfId="1076" applyFont="1" applyFill="1" applyBorder="1" applyAlignment="1">
      <alignment horizontal="left"/>
    </xf>
    <xf numFmtId="0" fontId="62" fillId="22" borderId="23" xfId="1076" applyFont="1" applyFill="1" applyBorder="1" applyAlignment="1">
      <alignment horizontal="left"/>
    </xf>
    <xf numFmtId="180" fontId="62" fillId="22" borderId="28" xfId="1076" applyNumberFormat="1" applyFont="1" applyFill="1" applyBorder="1" applyAlignment="1">
      <alignment horizontal="center"/>
    </xf>
    <xf numFmtId="0" fontId="68" fillId="0" borderId="55" xfId="333" applyFont="1" applyBorder="1" applyAlignment="1" applyProtection="1">
      <alignment horizontal="left"/>
      <protection locked="0"/>
    </xf>
    <xf numFmtId="0" fontId="68" fillId="0" borderId="53" xfId="333" applyFont="1" applyBorder="1" applyAlignment="1" applyProtection="1">
      <alignment horizontal="right"/>
      <protection locked="0"/>
    </xf>
    <xf numFmtId="0" fontId="0" fillId="0" borderId="55" xfId="333" applyFont="1" applyBorder="1" applyAlignment="1" applyProtection="1">
      <alignment horizontal="left"/>
      <protection locked="0"/>
    </xf>
    <xf numFmtId="0" fontId="14" fillId="0" borderId="64" xfId="333" applyFont="1" applyBorder="1" applyAlignment="1" applyProtection="1">
      <alignment horizontal="left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8" fillId="0" borderId="21" xfId="333" applyFont="1" applyBorder="1" applyAlignment="1" applyProtection="1">
      <alignment horizontal="left"/>
      <protection locked="0"/>
    </xf>
    <xf numFmtId="0" fontId="68" fillId="0" borderId="23" xfId="333" applyFont="1" applyBorder="1" applyAlignment="1" applyProtection="1">
      <alignment horizontal="right"/>
      <protection locked="0"/>
    </xf>
    <xf numFmtId="179" fontId="14" fillId="0" borderId="21" xfId="333" applyNumberFormat="1" applyFont="1" applyBorder="1" applyAlignment="1" applyProtection="1">
      <alignment horizontal="left"/>
      <protection locked="0"/>
    </xf>
    <xf numFmtId="179" fontId="14" fillId="0" borderId="65" xfId="333" applyNumberFormat="1" applyFont="1" applyBorder="1" applyAlignment="1" applyProtection="1">
      <alignment horizontal="left"/>
      <protection locked="0"/>
    </xf>
    <xf numFmtId="179" fontId="14" fillId="0" borderId="55" xfId="333" applyNumberFormat="1" applyFont="1" applyBorder="1" applyAlignment="1" applyProtection="1">
      <alignment horizontal="left"/>
      <protection locked="0"/>
    </xf>
    <xf numFmtId="179" fontId="14" fillId="0" borderId="64" xfId="333" applyNumberFormat="1" applyFont="1" applyBorder="1" applyAlignment="1" applyProtection="1">
      <alignment horizontal="left"/>
      <protection locked="0"/>
    </xf>
    <xf numFmtId="179" fontId="0" fillId="0" borderId="55" xfId="333" applyNumberFormat="1" applyFont="1" applyBorder="1" applyAlignment="1" applyProtection="1">
      <alignment horizontal="left"/>
      <protection locked="0"/>
    </xf>
    <xf numFmtId="0" fontId="68" fillId="0" borderId="63" xfId="333" applyFont="1" applyBorder="1" applyAlignment="1" applyProtection="1">
      <alignment horizontal="left"/>
      <protection locked="0"/>
    </xf>
    <xf numFmtId="0" fontId="68" fillId="0" borderId="17" xfId="333" applyFont="1" applyBorder="1" applyAlignment="1" applyProtection="1">
      <alignment horizontal="right"/>
      <protection locked="0"/>
    </xf>
    <xf numFmtId="179" fontId="0" fillId="0" borderId="63" xfId="333" applyNumberFormat="1" applyFont="1" applyBorder="1" applyAlignment="1" applyProtection="1">
      <alignment horizontal="left"/>
      <protection locked="0"/>
    </xf>
    <xf numFmtId="179" fontId="14" fillId="0" borderId="62" xfId="333" applyNumberFormat="1" applyFont="1" applyBorder="1" applyAlignment="1" applyProtection="1">
      <alignment horizontal="left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25" xfId="333" applyFont="1" applyBorder="1" applyAlignment="1" applyProtection="1">
      <alignment horizontal="center" wrapText="1"/>
      <protection locked="0"/>
    </xf>
    <xf numFmtId="0" fontId="68" fillId="0" borderId="10" xfId="333" applyFont="1" applyBorder="1" applyAlignment="1" applyProtection="1">
      <alignment horizontal="center" wrapText="1"/>
      <protection locked="0"/>
    </xf>
    <xf numFmtId="179" fontId="68" fillId="0" borderId="27" xfId="333" applyNumberFormat="1" applyFont="1" applyBorder="1" applyAlignment="1" applyProtection="1">
      <alignment horizontal="right" wrapText="1"/>
      <protection locked="0"/>
    </xf>
    <xf numFmtId="179" fontId="68" fillId="0" borderId="25" xfId="333" applyNumberFormat="1" applyFont="1" applyBorder="1" applyAlignment="1" applyProtection="1">
      <alignment horizontal="right" wrapText="1"/>
      <protection locked="0"/>
    </xf>
    <xf numFmtId="0" fontId="68" fillId="0" borderId="61" xfId="333" applyFont="1" applyBorder="1" applyAlignment="1" applyProtection="1">
      <alignment horizontal="center"/>
      <protection locked="0"/>
    </xf>
    <xf numFmtId="0" fontId="68" fillId="0" borderId="60" xfId="333" applyFont="1" applyBorder="1" applyAlignment="1" applyProtection="1">
      <alignment horizontal="center"/>
      <protection locked="0"/>
    </xf>
    <xf numFmtId="0" fontId="68" fillId="0" borderId="56" xfId="333" applyFont="1" applyBorder="1" applyAlignment="1" applyProtection="1">
      <alignment horizontal="center"/>
      <protection locked="0"/>
    </xf>
    <xf numFmtId="0" fontId="68" fillId="0" borderId="59" xfId="333" applyFont="1" applyBorder="1" applyAlignment="1" applyProtection="1">
      <alignment horizontal="center"/>
      <protection locked="0"/>
    </xf>
    <xf numFmtId="0" fontId="68" fillId="0" borderId="58" xfId="333" applyFont="1" applyBorder="1" applyAlignment="1" applyProtection="1">
      <alignment horizontal="center"/>
      <protection locked="0"/>
    </xf>
    <xf numFmtId="0" fontId="68" fillId="0" borderId="57" xfId="333" applyFont="1" applyBorder="1" applyAlignment="1" applyProtection="1">
      <alignment horizontal="center"/>
      <protection locked="0"/>
    </xf>
    <xf numFmtId="0" fontId="68" fillId="61" borderId="27" xfId="333" applyFont="1" applyFill="1" applyBorder="1" applyAlignment="1" applyProtection="1">
      <alignment horizontal="center" wrapText="1"/>
      <protection locked="0"/>
    </xf>
    <xf numFmtId="0" fontId="68" fillId="61" borderId="25" xfId="333" applyFont="1" applyFill="1" applyBorder="1" applyAlignment="1" applyProtection="1">
      <alignment horizontal="center" wrapText="1"/>
      <protection locked="0"/>
    </xf>
    <xf numFmtId="194" fontId="68" fillId="46" borderId="27" xfId="333" applyNumberFormat="1" applyFont="1" applyFill="1" applyBorder="1" applyAlignment="1">
      <alignment horizontal="center" wrapText="1"/>
    </xf>
    <xf numFmtId="194" fontId="68" fillId="46" borderId="25" xfId="333" applyNumberFormat="1" applyFont="1" applyFill="1" applyBorder="1" applyAlignment="1">
      <alignment horizontal="center" wrapText="1"/>
    </xf>
    <xf numFmtId="194" fontId="68" fillId="46" borderId="10" xfId="333" applyNumberFormat="1" applyFont="1" applyFill="1" applyBorder="1" applyAlignment="1">
      <alignment horizontal="center" wrapText="1"/>
    </xf>
    <xf numFmtId="0" fontId="68" fillId="0" borderId="55" xfId="333" applyFont="1" applyBorder="1" applyAlignment="1" applyProtection="1">
      <alignment horizontal="center"/>
      <protection locked="0"/>
    </xf>
    <xf numFmtId="0" fontId="68" fillId="0" borderId="54" xfId="333" applyFont="1" applyBorder="1" applyAlignment="1" applyProtection="1">
      <alignment horizontal="center"/>
      <protection locked="0"/>
    </xf>
    <xf numFmtId="0" fontId="68" fillId="0" borderId="53" xfId="333" applyFont="1" applyBorder="1" applyAlignment="1" applyProtection="1">
      <alignment horizontal="center"/>
      <protection locked="0"/>
    </xf>
    <xf numFmtId="0" fontId="119" fillId="0" borderId="27" xfId="333" applyFont="1" applyBorder="1" applyAlignment="1" applyProtection="1">
      <alignment horizontal="center" wrapText="1"/>
      <protection locked="0"/>
    </xf>
    <xf numFmtId="0" fontId="119" fillId="0" borderId="25" xfId="333" applyFont="1" applyBorder="1" applyAlignment="1" applyProtection="1">
      <alignment horizontal="center" wrapText="1"/>
      <protection locked="0"/>
    </xf>
    <xf numFmtId="0" fontId="68" fillId="0" borderId="70" xfId="333" applyFont="1" applyBorder="1" applyAlignment="1" applyProtection="1">
      <alignment horizontal="center" wrapText="1"/>
      <protection locked="0"/>
    </xf>
    <xf numFmtId="194" fontId="68" fillId="46" borderId="70" xfId="333" applyNumberFormat="1" applyFont="1" applyFill="1" applyBorder="1" applyAlignment="1">
      <alignment horizontal="center" wrapText="1"/>
    </xf>
    <xf numFmtId="0" fontId="68" fillId="0" borderId="69" xfId="333" applyFont="1" applyBorder="1" applyAlignment="1" applyProtection="1">
      <alignment horizontal="center"/>
      <protection locked="0"/>
    </xf>
    <xf numFmtId="0" fontId="68" fillId="0" borderId="71" xfId="333" applyFont="1" applyBorder="1" applyAlignment="1" applyProtection="1">
      <alignment horizontal="center"/>
      <protection locked="0"/>
    </xf>
    <xf numFmtId="0" fontId="68" fillId="0" borderId="67" xfId="333" applyFont="1" applyBorder="1" applyAlignment="1" applyProtection="1">
      <alignment horizontal="center"/>
      <protection locked="0"/>
    </xf>
    <xf numFmtId="0" fontId="119" fillId="0" borderId="70" xfId="333" applyFont="1" applyBorder="1" applyAlignment="1" applyProtection="1">
      <alignment horizontal="center" wrapText="1"/>
      <protection locked="0"/>
    </xf>
    <xf numFmtId="0" fontId="68" fillId="61" borderId="70" xfId="333" applyFont="1" applyFill="1" applyBorder="1" applyAlignment="1" applyProtection="1">
      <alignment horizontal="center" wrapText="1"/>
      <protection locked="0"/>
    </xf>
    <xf numFmtId="179" fontId="68" fillId="0" borderId="70" xfId="333" applyNumberFormat="1" applyFont="1" applyBorder="1" applyAlignment="1" applyProtection="1">
      <alignment horizontal="right" wrapText="1"/>
      <protection locked="0"/>
    </xf>
    <xf numFmtId="0" fontId="68" fillId="0" borderId="69" xfId="333" applyFont="1" applyBorder="1" applyAlignment="1" applyProtection="1">
      <alignment horizontal="left"/>
      <protection locked="0"/>
    </xf>
    <xf numFmtId="0" fontId="68" fillId="0" borderId="67" xfId="333" applyFont="1" applyBorder="1" applyAlignment="1" applyProtection="1">
      <alignment horizontal="right"/>
      <protection locked="0"/>
    </xf>
    <xf numFmtId="0" fontId="0" fillId="0" borderId="69" xfId="333" applyFont="1" applyBorder="1" applyAlignment="1" applyProtection="1">
      <alignment horizontal="left"/>
      <protection locked="0"/>
    </xf>
    <xf numFmtId="179" fontId="0" fillId="0" borderId="69" xfId="333" applyNumberFormat="1" applyFont="1" applyBorder="1" applyAlignment="1" applyProtection="1">
      <alignment horizontal="left"/>
      <protection locked="0"/>
    </xf>
    <xf numFmtId="179" fontId="14" fillId="0" borderId="69" xfId="333" applyNumberFormat="1" applyFont="1" applyBorder="1" applyAlignment="1" applyProtection="1">
      <alignment horizontal="left"/>
      <protection locked="0"/>
    </xf>
    <xf numFmtId="0" fontId="68" fillId="61" borderId="27" xfId="1943" applyFont="1" applyFill="1" applyBorder="1" applyAlignment="1" applyProtection="1">
      <alignment horizontal="center" wrapText="1"/>
      <protection locked="0"/>
    </xf>
    <xf numFmtId="0" fontId="68" fillId="61" borderId="25" xfId="1943" applyFont="1" applyFill="1" applyBorder="1" applyAlignment="1" applyProtection="1">
      <alignment horizontal="center" wrapText="1"/>
      <protection locked="0"/>
    </xf>
    <xf numFmtId="0" fontId="68" fillId="0" borderId="27" xfId="1943" applyFont="1" applyBorder="1" applyAlignment="1" applyProtection="1">
      <alignment horizontal="center" wrapText="1"/>
      <protection locked="0"/>
    </xf>
    <xf numFmtId="0" fontId="68" fillId="0" borderId="25" xfId="1943" applyFont="1" applyBorder="1" applyAlignment="1" applyProtection="1">
      <alignment horizontal="center" wrapText="1"/>
      <protection locked="0"/>
    </xf>
    <xf numFmtId="0" fontId="119" fillId="0" borderId="27" xfId="1943" applyFont="1" applyBorder="1" applyAlignment="1" applyProtection="1">
      <alignment horizontal="center" wrapText="1"/>
      <protection locked="0"/>
    </xf>
    <xf numFmtId="0" fontId="119" fillId="0" borderId="25" xfId="1943" applyFont="1" applyBorder="1" applyAlignment="1" applyProtection="1">
      <alignment horizontal="center" wrapText="1"/>
      <protection locked="0"/>
    </xf>
    <xf numFmtId="0" fontId="68" fillId="62" borderId="28" xfId="333" applyFont="1" applyFill="1" applyBorder="1" applyAlignment="1" applyProtection="1">
      <alignment horizontal="center"/>
      <protection locked="0"/>
    </xf>
    <xf numFmtId="0" fontId="14" fillId="0" borderId="55" xfId="333" applyFont="1" applyBorder="1" applyAlignment="1" applyProtection="1">
      <alignment horizontal="left"/>
      <protection locked="0"/>
    </xf>
    <xf numFmtId="179" fontId="14" fillId="0" borderId="63" xfId="333" applyNumberFormat="1" applyFont="1" applyBorder="1" applyAlignment="1" applyProtection="1">
      <alignment horizontal="left"/>
      <protection locked="0"/>
    </xf>
    <xf numFmtId="0" fontId="68" fillId="59" borderId="54" xfId="333" applyFont="1" applyFill="1" applyBorder="1" applyAlignment="1" applyProtection="1">
      <alignment horizontal="center" wrapText="1"/>
      <protection locked="0"/>
    </xf>
    <xf numFmtId="0" fontId="68" fillId="61" borderId="10" xfId="333" applyFont="1" applyFill="1" applyBorder="1" applyAlignment="1" applyProtection="1">
      <alignment horizontal="center" wrapText="1"/>
      <protection locked="0"/>
    </xf>
    <xf numFmtId="0" fontId="58" fillId="56" borderId="31" xfId="1082" applyFont="1" applyFill="1" applyBorder="1" applyAlignment="1">
      <alignment horizontal="center" vertical="center" wrapText="1"/>
    </xf>
    <xf numFmtId="0" fontId="58" fillId="56" borderId="34" xfId="1082" applyFont="1" applyFill="1" applyBorder="1" applyAlignment="1">
      <alignment horizontal="center" vertical="center" wrapText="1"/>
    </xf>
    <xf numFmtId="0" fontId="107" fillId="0" borderId="28" xfId="1937" applyFont="1" applyBorder="1" applyAlignment="1">
      <alignment horizontal="center" vertical="center"/>
    </xf>
    <xf numFmtId="0" fontId="105" fillId="0" borderId="10" xfId="1937" applyFont="1" applyBorder="1" applyAlignment="1">
      <alignment horizontal="center"/>
    </xf>
    <xf numFmtId="0" fontId="105" fillId="0" borderId="28" xfId="1937" applyFont="1" applyBorder="1" applyAlignment="1">
      <alignment horizontal="center"/>
    </xf>
    <xf numFmtId="14" fontId="108" fillId="0" borderId="33" xfId="1938" applyNumberFormat="1" applyFont="1" applyBorder="1" applyAlignment="1">
      <alignment horizontal="left" vertical="center"/>
    </xf>
    <xf numFmtId="14" fontId="108" fillId="0" borderId="52" xfId="1938" applyNumberFormat="1" applyFont="1" applyBorder="1" applyAlignment="1">
      <alignment horizontal="left" vertical="center"/>
    </xf>
    <xf numFmtId="0" fontId="108" fillId="0" borderId="38" xfId="1938" applyFont="1" applyBorder="1" applyAlignment="1">
      <alignment horizontal="left" vertical="center"/>
    </xf>
    <xf numFmtId="0" fontId="108" fillId="0" borderId="31" xfId="1938" applyFont="1" applyBorder="1" applyAlignment="1">
      <alignment horizontal="left" vertical="center"/>
    </xf>
    <xf numFmtId="0" fontId="58" fillId="56" borderId="52" xfId="1084" applyFont="1" applyFill="1" applyBorder="1" applyAlignment="1">
      <alignment horizontal="center" vertical="center" wrapText="1"/>
    </xf>
    <xf numFmtId="0" fontId="58" fillId="56" borderId="31" xfId="1084" applyFont="1" applyFill="1" applyBorder="1" applyAlignment="1">
      <alignment horizontal="center" vertical="center" wrapText="1"/>
    </xf>
    <xf numFmtId="0" fontId="58" fillId="56" borderId="34" xfId="1084" applyFont="1" applyFill="1" applyBorder="1" applyAlignment="1">
      <alignment horizontal="center" vertical="center" wrapText="1"/>
    </xf>
    <xf numFmtId="0" fontId="58" fillId="56" borderId="52" xfId="1082" applyFont="1" applyFill="1" applyBorder="1" applyAlignment="1">
      <alignment horizontal="center" vertical="center" wrapText="1"/>
    </xf>
    <xf numFmtId="0" fontId="113" fillId="57" borderId="13" xfId="1082" applyFont="1" applyFill="1" applyBorder="1" applyAlignment="1">
      <alignment horizontal="center" vertical="center" wrapText="1"/>
    </xf>
    <xf numFmtId="0" fontId="113" fillId="57" borderId="15" xfId="1082" applyFont="1" applyFill="1" applyBorder="1" applyAlignment="1">
      <alignment horizontal="center" vertical="center" wrapText="1"/>
    </xf>
    <xf numFmtId="0" fontId="113" fillId="57" borderId="19" xfId="1082" applyFont="1" applyFill="1" applyBorder="1" applyAlignment="1">
      <alignment horizontal="center" vertical="center" wrapText="1"/>
    </xf>
    <xf numFmtId="0" fontId="58" fillId="56" borderId="35" xfId="1082" applyFont="1" applyFill="1" applyBorder="1" applyAlignment="1">
      <alignment horizontal="center" vertical="center" wrapText="1"/>
    </xf>
    <xf numFmtId="0" fontId="111" fillId="0" borderId="11" xfId="1088" applyFont="1" applyBorder="1" applyAlignment="1">
      <alignment horizontal="center" vertical="center" wrapText="1"/>
    </xf>
    <xf numFmtId="0" fontId="111" fillId="0" borderId="14" xfId="1088" applyFont="1" applyBorder="1" applyAlignment="1">
      <alignment horizontal="center" vertical="center" wrapText="1"/>
    </xf>
    <xf numFmtId="0" fontId="111" fillId="0" borderId="16" xfId="1088" applyFont="1" applyBorder="1" applyAlignment="1">
      <alignment horizontal="center" vertical="center" wrapText="1"/>
    </xf>
    <xf numFmtId="0" fontId="112" fillId="57" borderId="36" xfId="1088" applyFont="1" applyFill="1" applyBorder="1" applyAlignment="1">
      <alignment horizontal="center" vertical="center" wrapText="1"/>
    </xf>
    <xf numFmtId="0" fontId="112" fillId="57" borderId="38" xfId="1088" applyFont="1" applyFill="1" applyBorder="1" applyAlignment="1">
      <alignment horizontal="center" vertical="center" wrapText="1"/>
    </xf>
    <xf numFmtId="0" fontId="112" fillId="57" borderId="40" xfId="1088" applyFont="1" applyFill="1" applyBorder="1" applyAlignment="1">
      <alignment horizontal="center" vertical="center" wrapText="1"/>
    </xf>
    <xf numFmtId="0" fontId="112" fillId="57" borderId="37" xfId="1088" applyFont="1" applyFill="1" applyBorder="1" applyAlignment="1">
      <alignment horizontal="center" vertical="center"/>
    </xf>
    <xf numFmtId="0" fontId="112" fillId="57" borderId="39" xfId="1088" applyFont="1" applyFill="1" applyBorder="1" applyAlignment="1">
      <alignment horizontal="center" vertical="center"/>
    </xf>
    <xf numFmtId="0" fontId="112" fillId="57" borderId="41" xfId="1088" applyFont="1" applyFill="1" applyBorder="1" applyAlignment="1">
      <alignment horizontal="center" vertical="center"/>
    </xf>
    <xf numFmtId="0" fontId="112" fillId="57" borderId="12" xfId="1088" applyFont="1" applyFill="1" applyBorder="1" applyAlignment="1">
      <alignment horizontal="center" vertical="center" wrapText="1"/>
    </xf>
    <xf numFmtId="0" fontId="112" fillId="57" borderId="28" xfId="1088" applyFont="1" applyFill="1" applyBorder="1" applyAlignment="1">
      <alignment horizontal="center" vertical="center" wrapText="1"/>
    </xf>
    <xf numFmtId="0" fontId="112" fillId="57" borderId="18" xfId="1088" applyFont="1" applyFill="1" applyBorder="1" applyAlignment="1">
      <alignment horizontal="center" vertical="center" wrapText="1"/>
    </xf>
    <xf numFmtId="192" fontId="112" fillId="57" borderId="12" xfId="1088" applyNumberFormat="1" applyFont="1" applyFill="1" applyBorder="1" applyAlignment="1">
      <alignment horizontal="center" vertical="center"/>
    </xf>
    <xf numFmtId="192" fontId="112" fillId="57" borderId="28" xfId="1088" applyNumberFormat="1" applyFont="1" applyFill="1" applyBorder="1" applyAlignment="1">
      <alignment horizontal="center" vertical="center"/>
    </xf>
    <xf numFmtId="192" fontId="112" fillId="57" borderId="18" xfId="1088" applyNumberFormat="1" applyFont="1" applyFill="1" applyBorder="1" applyAlignment="1">
      <alignment horizontal="center" vertical="center"/>
    </xf>
    <xf numFmtId="0" fontId="14" fillId="0" borderId="12" xfId="1088" applyFont="1" applyBorder="1" applyAlignment="1">
      <alignment horizontal="center" vertical="center"/>
    </xf>
    <xf numFmtId="0" fontId="14" fillId="0" borderId="28" xfId="1088" applyFont="1" applyBorder="1" applyAlignment="1">
      <alignment horizontal="center" vertical="center"/>
    </xf>
    <xf numFmtId="0" fontId="14" fillId="0" borderId="18" xfId="1088" applyFont="1" applyBorder="1" applyAlignment="1">
      <alignment horizontal="center" vertical="center"/>
    </xf>
    <xf numFmtId="191" fontId="112" fillId="57" borderId="12" xfId="1088" applyNumberFormat="1" applyFont="1" applyFill="1" applyBorder="1" applyAlignment="1">
      <alignment horizontal="center" vertical="center"/>
    </xf>
    <xf numFmtId="191" fontId="112" fillId="57" borderId="28" xfId="1088" applyNumberFormat="1" applyFont="1" applyFill="1" applyBorder="1" applyAlignment="1">
      <alignment horizontal="center" vertical="center"/>
    </xf>
    <xf numFmtId="191" fontId="112" fillId="57" borderId="18" xfId="1088" applyNumberFormat="1" applyFont="1" applyFill="1" applyBorder="1" applyAlignment="1">
      <alignment horizontal="center" vertical="center"/>
    </xf>
    <xf numFmtId="192" fontId="58" fillId="56" borderId="52" xfId="1082" applyNumberFormat="1" applyFont="1" applyFill="1" applyBorder="1" applyAlignment="1">
      <alignment horizontal="center" vertical="center" wrapText="1"/>
    </xf>
    <xf numFmtId="192" fontId="58" fillId="56" borderId="31" xfId="1082" applyNumberFormat="1" applyFont="1" applyFill="1" applyBorder="1" applyAlignment="1">
      <alignment horizontal="center" vertical="center" wrapText="1"/>
    </xf>
    <xf numFmtId="192" fontId="58" fillId="56" borderId="34" xfId="1082" applyNumberFormat="1" applyFont="1" applyFill="1" applyBorder="1" applyAlignment="1">
      <alignment horizontal="center" vertical="center" wrapText="1"/>
    </xf>
    <xf numFmtId="183" fontId="58" fillId="56" borderId="31" xfId="1082" applyNumberFormat="1" applyFont="1" applyFill="1" applyBorder="1" applyAlignment="1">
      <alignment horizontal="center" vertical="center" wrapText="1"/>
    </xf>
    <xf numFmtId="183" fontId="58" fillId="56" borderId="34" xfId="1082" applyNumberFormat="1" applyFont="1" applyFill="1" applyBorder="1" applyAlignment="1">
      <alignment horizontal="center" vertical="center" wrapText="1"/>
    </xf>
    <xf numFmtId="180" fontId="58" fillId="56" borderId="31" xfId="1082" applyNumberFormat="1" applyFont="1" applyFill="1" applyBorder="1" applyAlignment="1">
      <alignment horizontal="center" vertical="center"/>
    </xf>
    <xf numFmtId="180" fontId="112" fillId="57" borderId="20" xfId="1088" applyNumberFormat="1" applyFont="1" applyFill="1" applyBorder="1" applyAlignment="1">
      <alignment horizontal="center" vertical="center" wrapText="1"/>
    </xf>
    <xf numFmtId="180" fontId="112" fillId="57" borderId="47" xfId="1088" applyNumberFormat="1" applyFont="1" applyFill="1" applyBorder="1" applyAlignment="1">
      <alignment horizontal="center" vertical="center" wrapText="1"/>
    </xf>
    <xf numFmtId="180" fontId="112" fillId="57" borderId="29" xfId="1088" applyNumberFormat="1" applyFont="1" applyFill="1" applyBorder="1" applyAlignment="1">
      <alignment horizontal="center" vertical="center" wrapText="1"/>
    </xf>
    <xf numFmtId="180" fontId="112" fillId="57" borderId="12" xfId="1088" applyNumberFormat="1" applyFont="1" applyFill="1" applyBorder="1" applyAlignment="1">
      <alignment horizontal="center" vertical="center" wrapText="1"/>
    </xf>
    <xf numFmtId="180" fontId="112" fillId="57" borderId="28" xfId="1088" applyNumberFormat="1" applyFont="1" applyFill="1" applyBorder="1" applyAlignment="1">
      <alignment horizontal="center" vertical="center" wrapText="1"/>
    </xf>
    <xf numFmtId="180" fontId="112" fillId="57" borderId="18" xfId="1088" applyNumberFormat="1" applyFont="1" applyFill="1" applyBorder="1" applyAlignment="1">
      <alignment horizontal="center" vertical="center" wrapText="1"/>
    </xf>
    <xf numFmtId="191" fontId="112" fillId="58" borderId="20" xfId="1088" applyNumberFormat="1" applyFont="1" applyFill="1" applyBorder="1" applyAlignment="1">
      <alignment horizontal="center" vertical="center"/>
    </xf>
    <xf numFmtId="191" fontId="112" fillId="58" borderId="25" xfId="1088" applyNumberFormat="1" applyFont="1" applyFill="1" applyBorder="1" applyAlignment="1">
      <alignment horizontal="center" vertical="center"/>
    </xf>
    <xf numFmtId="191" fontId="112" fillId="58" borderId="47" xfId="1088" applyNumberFormat="1" applyFont="1" applyFill="1" applyBorder="1" applyAlignment="1">
      <alignment horizontal="center" vertical="center"/>
    </xf>
    <xf numFmtId="191" fontId="112" fillId="58" borderId="29" xfId="1088" applyNumberFormat="1" applyFont="1" applyFill="1" applyBorder="1" applyAlignment="1">
      <alignment horizontal="center" vertical="center"/>
    </xf>
    <xf numFmtId="180" fontId="112" fillId="58" borderId="20" xfId="1088" applyNumberFormat="1" applyFont="1" applyFill="1" applyBorder="1" applyAlignment="1">
      <alignment horizontal="center" vertical="center" wrapText="1"/>
    </xf>
    <xf numFmtId="180" fontId="112" fillId="58" borderId="25" xfId="1088" applyNumberFormat="1" applyFont="1" applyFill="1" applyBorder="1" applyAlignment="1">
      <alignment horizontal="center" vertical="center" wrapText="1"/>
    </xf>
    <xf numFmtId="180" fontId="112" fillId="58" borderId="47" xfId="1088" applyNumberFormat="1" applyFont="1" applyFill="1" applyBorder="1" applyAlignment="1">
      <alignment horizontal="center" vertical="center" wrapText="1"/>
    </xf>
    <xf numFmtId="180" fontId="112" fillId="58" borderId="29" xfId="1088" applyNumberFormat="1" applyFont="1" applyFill="1" applyBorder="1" applyAlignment="1">
      <alignment horizontal="center" vertical="center" wrapText="1"/>
    </xf>
    <xf numFmtId="184" fontId="112" fillId="58" borderId="20" xfId="1088" applyNumberFormat="1" applyFont="1" applyFill="1" applyBorder="1" applyAlignment="1">
      <alignment horizontal="center" vertical="center"/>
    </xf>
    <xf numFmtId="184" fontId="112" fillId="58" borderId="25" xfId="1088" applyNumberFormat="1" applyFont="1" applyFill="1" applyBorder="1" applyAlignment="1">
      <alignment horizontal="center" vertical="center"/>
    </xf>
    <xf numFmtId="184" fontId="112" fillId="58" borderId="47" xfId="1088" applyNumberFormat="1" applyFont="1" applyFill="1" applyBorder="1" applyAlignment="1">
      <alignment horizontal="center" vertical="center"/>
    </xf>
    <xf numFmtId="184" fontId="112" fillId="58" borderId="29" xfId="1088" applyNumberFormat="1" applyFont="1" applyFill="1" applyBorder="1" applyAlignment="1">
      <alignment horizontal="center" vertical="center"/>
    </xf>
    <xf numFmtId="0" fontId="113" fillId="58" borderId="45" xfId="1082" applyFont="1" applyFill="1" applyBorder="1" applyAlignment="1">
      <alignment horizontal="center" vertical="center" wrapText="1"/>
    </xf>
    <xf numFmtId="0" fontId="113" fillId="58" borderId="46" xfId="1082" applyFont="1" applyFill="1" applyBorder="1" applyAlignment="1">
      <alignment horizontal="center" vertical="center" wrapText="1"/>
    </xf>
    <xf numFmtId="0" fontId="113" fillId="58" borderId="48" xfId="1082" applyFont="1" applyFill="1" applyBorder="1" applyAlignment="1">
      <alignment horizontal="center" vertical="center" wrapText="1"/>
    </xf>
    <xf numFmtId="0" fontId="111" fillId="54" borderId="11" xfId="1088" applyFont="1" applyFill="1" applyBorder="1" applyAlignment="1">
      <alignment horizontal="center" vertical="center" wrapText="1"/>
    </xf>
    <xf numFmtId="0" fontId="111" fillId="54" borderId="14" xfId="1088" applyFont="1" applyFill="1" applyBorder="1" applyAlignment="1">
      <alignment horizontal="center" vertical="center" wrapText="1"/>
    </xf>
    <xf numFmtId="0" fontId="111" fillId="54" borderId="16" xfId="1088" applyFont="1" applyFill="1" applyBorder="1" applyAlignment="1">
      <alignment horizontal="center" vertical="center" wrapText="1"/>
    </xf>
    <xf numFmtId="0" fontId="112" fillId="58" borderId="12" xfId="1088" applyFont="1" applyFill="1" applyBorder="1" applyAlignment="1">
      <alignment horizontal="center" vertical="center" wrapText="1"/>
    </xf>
    <xf numFmtId="0" fontId="112" fillId="58" borderId="28" xfId="1088" applyFont="1" applyFill="1" applyBorder="1" applyAlignment="1">
      <alignment horizontal="center" vertical="center" wrapText="1"/>
    </xf>
    <xf numFmtId="0" fontId="112" fillId="58" borderId="18" xfId="1088" applyFont="1" applyFill="1" applyBorder="1" applyAlignment="1">
      <alignment horizontal="center" vertical="center" wrapText="1"/>
    </xf>
    <xf numFmtId="0" fontId="112" fillId="58" borderId="20" xfId="1088" applyFont="1" applyFill="1" applyBorder="1" applyAlignment="1">
      <alignment horizontal="center" vertical="center"/>
    </xf>
    <xf numFmtId="0" fontId="112" fillId="58" borderId="25" xfId="1088" applyFont="1" applyFill="1" applyBorder="1" applyAlignment="1">
      <alignment horizontal="center" vertical="center"/>
    </xf>
    <xf numFmtId="0" fontId="112" fillId="58" borderId="47" xfId="1088" applyFont="1" applyFill="1" applyBorder="1" applyAlignment="1">
      <alignment horizontal="center" vertical="center"/>
    </xf>
    <xf numFmtId="0" fontId="112" fillId="58" borderId="29" xfId="1088" applyFont="1" applyFill="1" applyBorder="1" applyAlignment="1">
      <alignment horizontal="center" vertical="center"/>
    </xf>
    <xf numFmtId="192" fontId="112" fillId="58" borderId="20" xfId="1088" applyNumberFormat="1" applyFont="1" applyFill="1" applyBorder="1" applyAlignment="1">
      <alignment horizontal="center" vertical="center"/>
    </xf>
    <xf numFmtId="192" fontId="112" fillId="58" borderId="25" xfId="1088" applyNumberFormat="1" applyFont="1" applyFill="1" applyBorder="1" applyAlignment="1">
      <alignment horizontal="center" vertical="center"/>
    </xf>
    <xf numFmtId="192" fontId="112" fillId="58" borderId="47" xfId="1088" applyNumberFormat="1" applyFont="1" applyFill="1" applyBorder="1" applyAlignment="1">
      <alignment horizontal="center" vertical="center"/>
    </xf>
    <xf numFmtId="192" fontId="112" fillId="58" borderId="29" xfId="1088" applyNumberFormat="1" applyFont="1" applyFill="1" applyBorder="1" applyAlignment="1">
      <alignment horizontal="center" vertical="center"/>
    </xf>
    <xf numFmtId="0" fontId="14" fillId="54" borderId="20" xfId="1088" applyFont="1" applyFill="1" applyBorder="1" applyAlignment="1">
      <alignment horizontal="center" vertical="center"/>
    </xf>
    <xf numFmtId="0" fontId="14" fillId="54" borderId="25" xfId="1088" applyFont="1" applyFill="1" applyBorder="1" applyAlignment="1">
      <alignment horizontal="center" vertical="center"/>
    </xf>
    <xf numFmtId="0" fontId="14" fillId="54" borderId="47" xfId="1088" applyFont="1" applyFill="1" applyBorder="1" applyAlignment="1">
      <alignment horizontal="center" vertical="center"/>
    </xf>
    <xf numFmtId="0" fontId="14" fillId="54" borderId="29" xfId="1088" applyFont="1" applyFill="1" applyBorder="1" applyAlignment="1">
      <alignment horizontal="center" vertical="center"/>
    </xf>
    <xf numFmtId="180" fontId="112" fillId="57" borderId="25" xfId="1088" applyNumberFormat="1" applyFont="1" applyFill="1" applyBorder="1" applyAlignment="1">
      <alignment horizontal="center" vertical="center" wrapText="1"/>
    </xf>
    <xf numFmtId="184" fontId="112" fillId="57" borderId="12" xfId="1088" applyNumberFormat="1" applyFont="1" applyFill="1" applyBorder="1" applyAlignment="1">
      <alignment horizontal="center" vertical="center"/>
    </xf>
    <xf numFmtId="184" fontId="112" fillId="57" borderId="28" xfId="1088" applyNumberFormat="1" applyFont="1" applyFill="1" applyBorder="1" applyAlignment="1">
      <alignment horizontal="center" vertical="center"/>
    </xf>
    <xf numFmtId="184" fontId="112" fillId="57" borderId="18" xfId="1088" applyNumberFormat="1" applyFont="1" applyFill="1" applyBorder="1" applyAlignment="1">
      <alignment horizontal="center" vertical="center"/>
    </xf>
    <xf numFmtId="0" fontId="107" fillId="0" borderId="0" xfId="1937" applyFont="1" applyAlignment="1">
      <alignment horizontal="center" vertical="center"/>
    </xf>
    <xf numFmtId="0" fontId="107" fillId="0" borderId="30" xfId="1937" applyFont="1" applyBorder="1" applyAlignment="1">
      <alignment horizontal="center" vertical="center"/>
    </xf>
    <xf numFmtId="0" fontId="105" fillId="0" borderId="0" xfId="1937" applyFont="1" applyAlignment="1">
      <alignment horizontal="center"/>
    </xf>
    <xf numFmtId="0" fontId="105" fillId="0" borderId="30" xfId="1937" applyFont="1" applyBorder="1" applyAlignment="1">
      <alignment horizontal="center"/>
    </xf>
    <xf numFmtId="0" fontId="105" fillId="0" borderId="32" xfId="1937" applyFont="1" applyBorder="1" applyAlignment="1">
      <alignment horizontal="center"/>
    </xf>
    <xf numFmtId="0" fontId="105" fillId="0" borderId="33" xfId="1937" applyFont="1" applyBorder="1" applyAlignment="1">
      <alignment horizontal="center"/>
    </xf>
    <xf numFmtId="14" fontId="108" fillId="0" borderId="31" xfId="1938" applyNumberFormat="1" applyFont="1" applyBorder="1" applyAlignment="1">
      <alignment horizontal="left" vertical="center"/>
    </xf>
  </cellXfs>
  <cellStyles count="1948">
    <cellStyle name=" 1" xfId="1"/>
    <cellStyle name="_Anna's Linen Electric 90105" xfId="2"/>
    <cellStyle name="_Anna's Linen Electric 90105_2012 Robert Allen Shower Curtain CCD- 110909" xfId="1092"/>
    <cellStyle name="_Anna's Linen Electric 90105_2012 Spr BBB BTC Shower Curtain CCD- 111019" xfId="1093"/>
    <cellStyle name="_Anna's Linen Electric 90105_Abhitex-Shower Curtain specs 8 Aug 11" xfId="1094"/>
    <cellStyle name="_Anna's Linen Electric 90105_BBB Fall 11 Styleout-Bath Accessories-Heather 100611" xfId="1095"/>
    <cellStyle name="_Anna's Linen Electric 90105_BBB Fall 12 Executive - Heather 020212" xfId="1096"/>
    <cellStyle name="_Anna's Linen Electric 90105_BBB Spring 12 Styleout Belize - Heather 102111" xfId="1097"/>
    <cellStyle name="_Anna's Linen Electric 90105_Copy of 2012 Spring Market Shower Curtain CCD- 120215" xfId="1098"/>
    <cellStyle name="_Anna's Linen Electric 90105_Empire Quote 9 8 2011" xfId="1099"/>
    <cellStyle name="_Anna's Linen Electric 90105_Fall 13 Market Price - Westend Shower Curtain" xfId="1100"/>
    <cellStyle name="_Anna's Linen Electric 90105_Fall 13 Market shower curtain CCD-130307" xfId="1101"/>
    <cellStyle name="_Anna's Linen Electric 90105_Fall 13 Market shower curtain CCD-130308" xfId="1102"/>
    <cellStyle name="_Anna's Linen Electric 90105_Lowe's Bath Accessories quote-Heather 110908" xfId="1103"/>
    <cellStyle name="_Anna's Linen Electric 90105_Macy's Bath Quote 3-23-11-Hellen" xfId="1104"/>
    <cellStyle name="_Anna's Linen Electric 90105_Mar 12 Market Price-Hellen 022012" xfId="1105"/>
    <cellStyle name="_Anna's Linen Electric 90105_Mar 12 Market Price-Shower Curtain-Heather 022012" xfId="1106"/>
    <cellStyle name="_Anna's Linen Electric 90105_Sears's 24 shower curtain commitment sheet 050511" xfId="1107"/>
    <cellStyle name="_Anna's Linen Electric 90105_Sears's 24 shower curtain Quote - Heather 040411" xfId="1108"/>
    <cellStyle name="_Anna's Linen Electric 90105_Sears's 24 shower curtain Quote - Hellen 040511" xfId="1109"/>
    <cellStyle name="_Anna's Linen Electric 90105_Sears's 24 shower curtain Quote - Hellen 040711" xfId="1110"/>
    <cellStyle name="_Anna's Linen Electric 90105_Sears's 24 shower curtain Quote - Hellen 041111" xfId="1111"/>
    <cellStyle name="_Anna's Linen Electric 90105_Sept 11 Market Price-Shower Curtain-Hellen 091511" xfId="1112"/>
    <cellStyle name="_Anna's Linen Electric 90105_Spring 12 NY Market Open Line BA price-2012 2 27" xfId="1113"/>
    <cellStyle name="_Anna's Linen Electric 90105_Spring 13 Market Price - Heather 082212" xfId="1114"/>
    <cellStyle name="_Anna's Linen Electric 90105_Spring 13 Open line shower curtain 120823" xfId="1115"/>
    <cellStyle name="_Anna's Linen Electric 90105_Spring 13 shower curtain CCD-120824" xfId="1116"/>
    <cellStyle name="_Anna's Linen Electric 90105_Xl0000074" xfId="1117"/>
    <cellStyle name="_Anna's Linen Electric 90105_Xl0000076" xfId="1118"/>
    <cellStyle name="_BA price 2" xfId="1119"/>
    <cellStyle name="_BA Quotesheet for Kohl's-5 13" xfId="1120"/>
    <cellStyle name="_BA Quotesheet format JLA-Kohls -05032011" xfId="1121"/>
    <cellStyle name="_BA Quotesheet JLA-Sept market -09062011" xfId="1122"/>
    <cellStyle name="_BA-Miraval" xfId="1123"/>
    <cellStyle name="_BBB Classic Damask Bath Accessory Quote  - Hellen" xfId="1124"/>
    <cellStyle name="_BBB Fall 11 Styleout BA price-110324" xfId="1125"/>
    <cellStyle name="_BBB Fall 11 Styleout BA price-110324_2012 Fall BBB Woolrich Shower Curtain CCD- 111118" xfId="1126"/>
    <cellStyle name="_BBB Fall 11 Styleout BA price-110324_2012 Fall Woolrich Shower Curtain CCD- 111229" xfId="1127"/>
    <cellStyle name="_BBB Fall 11 Styleout BA price-110324_2012 Fall Woolrich Shower Curtain CCD- 120130" xfId="1128"/>
    <cellStyle name="_BBB Fall 11 Styleout BA price-110324_2012 Spr BBB Bombay Shower Curtain CCD- 110909" xfId="1129"/>
    <cellStyle name="_BBB Fall 11 Styleout BA price-110324_2012 Spr BBB Bombay Shower Curtain CCD- 110913" xfId="1130"/>
    <cellStyle name="_BBB Fall 11 Styleout BA price-110324_2012 Spr BBB Bombay Shower Curtain CCD- 110928 (2)" xfId="1131"/>
    <cellStyle name="_BBB Fall 11 Styleout BA price-110324_2012 Spr BBB BTC Shower Curtain CCD- 111019" xfId="1132"/>
    <cellStyle name="_BBB Fall 11 Styleout BA price-110324_2012 Spr BBB Greenport Shower Curtain Quote- 110907" xfId="1133"/>
    <cellStyle name="_BBB Fall 11 Styleout BA price-110324_2012 Spr BBB Greenport Shower Curtain Quote- 111018" xfId="1134"/>
    <cellStyle name="_BBB Fall 11 Styleout BA price-110324_2012 Spr BBB Greenport Shower Curtain Quote- 111019 final" xfId="1135"/>
    <cellStyle name="_BBB Fall 11 Styleout BA price-110324_Copy of 2012 Spring Market Shower Curtain CCD- 120215" xfId="1136"/>
    <cellStyle name="_BBB Fall 11 Styleout BA price-110324_Fall 12 BBB Woolrich Quote Sheet - Heather" xfId="1137"/>
    <cellStyle name="_BBB Fall 11 Styleout BA price-110324_Fall 13 Market shower curtain CCD-130307" xfId="1138"/>
    <cellStyle name="_BBB Fall 11 Styleout BA price-110324_Fall 13 Market shower curtain CCD-130308" xfId="1139"/>
    <cellStyle name="_BBB Fall 11 Styleout BA price-110324_Fall 14 Pool stock shower curtain CCD-131029" xfId="1140"/>
    <cellStyle name="_BBB Fall 11 Styleout BA price-110324_Fall 14 Pool stock shower curtain CCD-131105" xfId="1141"/>
    <cellStyle name="_BBB Fall 11 Styleout BA price-110324_Fall 14 Pool stock shower curtain CCD-131106" xfId="1142"/>
    <cellStyle name="_BBB Fall 11 Styleout BA price-110324_Fall 14 Pool stock shower curtain CCD-131113" xfId="1143"/>
    <cellStyle name="_BBB Fall 11 Styleout BA price-110324_Spring 13 Meijer Shower Curtain CCD-121023" xfId="1144"/>
    <cellStyle name="_BBB Fall 11 Styleout BA price-110324_Spring 13 Meijer Shower Curtain CCD-121106" xfId="1145"/>
    <cellStyle name="_BBB Fall 11 Styleout BA price-110324_Spring 13 Meijer Shower Curtain CCD-121128" xfId="1146"/>
    <cellStyle name="_BBB Fall 11 Styleout BA price-110324_Spring 13 Open line shower curtain 120823" xfId="1147"/>
    <cellStyle name="_BBB Fall 11 Styleout BA price-110324_Spring 13 shower curtain CCD-120824" xfId="1148"/>
    <cellStyle name="_BBB Fall 11 Styleout BA price-110324_Spring 13 Woolrich quote sheet - Heather 090412" xfId="1149"/>
    <cellStyle name="_BBB Fall 11 Styleout BA price-110324_Spring 14 Pool stock Ruffle option 2 shower curtain CCD-130726" xfId="1150"/>
    <cellStyle name="_BBB Fall 11 Styleout BA price-110324_Spring 14 Pool stock shower curtain CCD-130625" xfId="1151"/>
    <cellStyle name="_BBB Fall 11 Styleout BA price-110324_Spring 14 Pool stock shower curtain CCD-130627" xfId="1152"/>
    <cellStyle name="_BBB Fall 11 Styleout BA price-110324_Spring 14 Pool stock shower curtain CCD-130801" xfId="1153"/>
    <cellStyle name="_BBB Fall 11 Styleout BA price-110324_Xl0000074" xfId="1154"/>
    <cellStyle name="_BBB Fall 11 Styleout BA price-110324_Xl0000076" xfId="1155"/>
    <cellStyle name="_BBB Fall 11 Styleout BA price-110324_Xl0000568" xfId="1156"/>
    <cellStyle name="_BBB Fall 11 Styleout BA price-110324_Xl0000621" xfId="1157"/>
    <cellStyle name="_BBB Fall 11 Styleout BA price-110324_Xl0000628" xfId="1158"/>
    <cellStyle name="_BBB Fall 11 Styleout BA price-110324_Xl0000643" xfId="1159"/>
    <cellStyle name="_BBB Fall 11 Styleout BA price-110324_Xl0000648" xfId="1160"/>
    <cellStyle name="_BBB Fall 11 Styleout BA price-110324_Xl0000654" xfId="1161"/>
    <cellStyle name="_BBB Fall 11 Styleout BA price-110324_Xl0001305" xfId="1162"/>
    <cellStyle name="_BBB Fall 11 Styleout BA price-110331" xfId="1163"/>
    <cellStyle name="_BBB Fall 11 Styleout BA price-110331 (2)" xfId="1164"/>
    <cellStyle name="_BBB Harbor House Bath Accessory Quote  - Hellen" xfId="1165"/>
    <cellStyle name="_BBB RA Manor Hamilton Window Panel Quote Sheet-06242009 to jennifer" xfId="3"/>
    <cellStyle name="_Bird burnout (glass)-9 6 2011 (2)" xfId="1166"/>
    <cellStyle name="_Bird burnout (glass)-9 6 2011 (3)" xfId="1167"/>
    <cellStyle name="_BISCAYNE FOR KOHLS Quotesheet 5.13.2011" xfId="1168"/>
    <cellStyle name="_Blanket Division Item List Macola# and UPC#" xfId="4"/>
    <cellStyle name="_Blanket Division Item List Macola# and UPC# - New" xfId="5"/>
    <cellStyle name="_Blanket Division Item List Macola# and UPC# test" xfId="6"/>
    <cellStyle name="_Byzantine -IT -Quoation 10 11 11'" xfId="1169"/>
    <cellStyle name="_CCD-WMCA Sheet Set 02 10 09" xfId="7"/>
    <cellStyle name="_CCD-WMCA Sheet Set 02 10 09_2012 Robert Allen Shower Curtain CCD- 110909" xfId="1170"/>
    <cellStyle name="_CCD-WMCA Sheet Set 02 10 09_2012 Spr BBB BTC Shower Curtain CCD- 111019" xfId="1171"/>
    <cellStyle name="_CCD-WMCA Sheet Set 02 10 09_Abhitex-Shower Curtain specs 8 Aug 11" xfId="1172"/>
    <cellStyle name="_CCD-WMCA Sheet Set 02 10 09_BBB Fall 11 Styleout-Bath Accessories-Heather 100611" xfId="1173"/>
    <cellStyle name="_CCD-WMCA Sheet Set 02 10 09_BBB Fall 12 Executive - Heather 020212" xfId="1174"/>
    <cellStyle name="_CCD-WMCA Sheet Set 02 10 09_BBB Spring 12 Styleout Belize - Heather 102111" xfId="1175"/>
    <cellStyle name="_CCD-WMCA Sheet Set 02 10 09_Copy of 2012 Spring Market Shower Curtain CCD- 120215" xfId="1176"/>
    <cellStyle name="_CCD-WMCA Sheet Set 02 10 09_Empire Quote 9 8 2011" xfId="1177"/>
    <cellStyle name="_CCD-WMCA Sheet Set 02 10 09_Fall 13 Market Price - Westend Shower Curtain" xfId="1178"/>
    <cellStyle name="_CCD-WMCA Sheet Set 02 10 09_Fall 13 Market shower curtain CCD-130307" xfId="1179"/>
    <cellStyle name="_CCD-WMCA Sheet Set 02 10 09_Fall 13 Market shower curtain CCD-130308" xfId="1180"/>
    <cellStyle name="_CCD-WMCA Sheet Set 02 10 09_Lowe's Bath Accessories quote-Heather 110908" xfId="1181"/>
    <cellStyle name="_CCD-WMCA Sheet Set 02 10 09_Macy's Bath Quote 3-23-11-Hellen" xfId="1182"/>
    <cellStyle name="_CCD-WMCA Sheet Set 02 10 09_Mar 12 Market Price-Hellen 022012" xfId="1183"/>
    <cellStyle name="_CCD-WMCA Sheet Set 02 10 09_Mar 12 Market Price-Shower Curtain-Heather 022012" xfId="1184"/>
    <cellStyle name="_CCD-WMCA Sheet Set 02 10 09_Sears's 24 shower curtain commitment sheet 050511" xfId="1185"/>
    <cellStyle name="_CCD-WMCA Sheet Set 02 10 09_Sears's 24 shower curtain Quote - Heather 040411" xfId="1186"/>
    <cellStyle name="_CCD-WMCA Sheet Set 02 10 09_Sears's 24 shower curtain Quote - Hellen 040511" xfId="1187"/>
    <cellStyle name="_CCD-WMCA Sheet Set 02 10 09_Sears's 24 shower curtain Quote - Hellen 040711" xfId="1188"/>
    <cellStyle name="_CCD-WMCA Sheet Set 02 10 09_Sears's 24 shower curtain Quote - Hellen 041111" xfId="1189"/>
    <cellStyle name="_CCD-WMCA Sheet Set 02 10 09_Sept 11 Market Price-Shower Curtain-Hellen 091511" xfId="1190"/>
    <cellStyle name="_CCD-WMCA Sheet Set 02 10 09_Spring 12 NY Market Open Line BA price-2012 2 27" xfId="1191"/>
    <cellStyle name="_CCD-WMCA Sheet Set 02 10 09_Spring 13 Market Price - Heather 082212" xfId="1192"/>
    <cellStyle name="_CCD-WMCA Sheet Set 02 10 09_Spring 13 Open line shower curtain 120823" xfId="1193"/>
    <cellStyle name="_CCD-WMCA Sheet Set 02 10 09_Spring 13 shower curtain CCD-120824" xfId="1194"/>
    <cellStyle name="_CCD-WMCA Sheet Set 02 10 09_Xl0000074" xfId="1195"/>
    <cellStyle name="_CCD-WMCA Sheet Set 02 10 09_Xl0000076" xfId="1196"/>
    <cellStyle name="_Chrome color of Gun Metal Design JLA QSF-JadeWay-11-11-2011" xfId="1197"/>
    <cellStyle name="_Coastline BA price updated with MDF price" xfId="1198"/>
    <cellStyle name="_Diamond JLA QS form- JadeWay  3-1-2012" xfId="1199"/>
    <cellStyle name="_duckwall and gordman order margin review- 80701" xfId="8"/>
    <cellStyle name="_EE Furniture Quotation of HH samples-20100906" xfId="9"/>
    <cellStyle name="_ET_STYLE_NoName_00_" xfId="10"/>
    <cellStyle name="_ET_STYLE_NoName_00_ 2" xfId="1082"/>
    <cellStyle name="_ET_STYLE_NoName_00_ 2 2" xfId="1200"/>
    <cellStyle name="_ET_STYLE_NoName_00_ 4" xfId="1201"/>
    <cellStyle name="_ET_STYLE_NoName_00__Abhitex-Shower Curtain specs 8 Aug 11" xfId="1202"/>
    <cellStyle name="_ET_STYLE_NoName_00__Chandler -- SP13 Quote sheet from JadeWay 08-29-2012" xfId="1203"/>
    <cellStyle name="_ET_STYLE_NoName_00__CO080506-MPD-375" xfId="11"/>
    <cellStyle name="_ET_STYLE_NoName_00__CO080506-MPD-375_2012 Robert Allen Shower Curtain CCD- 110909" xfId="1204"/>
    <cellStyle name="_ET_STYLE_NoName_00__CO080506-MPD-375_2012 Spr BBB BTC Shower Curtain CCD- 111019" xfId="1205"/>
    <cellStyle name="_ET_STYLE_NoName_00__CO080506-MPD-375_Abhitex-Shower Curtain specs 8 Aug 11" xfId="1206"/>
    <cellStyle name="_ET_STYLE_NoName_00__CO080506-MPD-375_BBB Fall 11 Styleout-Bath Accessories-Heather 100611" xfId="1207"/>
    <cellStyle name="_ET_STYLE_NoName_00__CO080506-MPD-375_BBB Fall 12 Executive - Heather 020212" xfId="1208"/>
    <cellStyle name="_ET_STYLE_NoName_00__CO080506-MPD-375_BBB Spring 12 Styleout Belize - Heather 102111" xfId="1209"/>
    <cellStyle name="_ET_STYLE_NoName_00__CO080506-MPD-375_Copy of 2012 Spring Market Shower Curtain CCD- 120215" xfId="1210"/>
    <cellStyle name="_ET_STYLE_NoName_00__CO080506-MPD-375_Empire Quote 9 8 2011" xfId="1211"/>
    <cellStyle name="_ET_STYLE_NoName_00__CO080506-MPD-375_Fall 13 Market Price - Westend Shower Curtain" xfId="1212"/>
    <cellStyle name="_ET_STYLE_NoName_00__CO080506-MPD-375_Fall 13 Market shower curtain CCD-130307" xfId="1213"/>
    <cellStyle name="_ET_STYLE_NoName_00__CO080506-MPD-375_Fall 13 Market shower curtain CCD-130308" xfId="1214"/>
    <cellStyle name="_ET_STYLE_NoName_00__CO080506-MPD-375_Lowe's Bath Accessories quote-Heather 110908" xfId="1215"/>
    <cellStyle name="_ET_STYLE_NoName_00__CO080506-MPD-375_Macy's Bath Quote 3-23-11-Hellen" xfId="1216"/>
    <cellStyle name="_ET_STYLE_NoName_00__CO080506-MPD-375_Mar 12 Market Price-Hellen 022012" xfId="1217"/>
    <cellStyle name="_ET_STYLE_NoName_00__CO080506-MPD-375_Mar 12 Market Price-Shower Curtain-Heather 022012" xfId="1218"/>
    <cellStyle name="_ET_STYLE_NoName_00__CO080506-MPD-375_Sears's 24 shower curtain commitment sheet 050511" xfId="1219"/>
    <cellStyle name="_ET_STYLE_NoName_00__CO080506-MPD-375_Sears's 24 shower curtain Quote - Heather 040411" xfId="1220"/>
    <cellStyle name="_ET_STYLE_NoName_00__CO080506-MPD-375_Sears's 24 shower curtain Quote - Hellen 040511" xfId="1221"/>
    <cellStyle name="_ET_STYLE_NoName_00__CO080506-MPD-375_Sears's 24 shower curtain Quote - Hellen 040711" xfId="1222"/>
    <cellStyle name="_ET_STYLE_NoName_00__CO080506-MPD-375_Sears's 24 shower curtain Quote - Hellen 041111" xfId="1223"/>
    <cellStyle name="_ET_STYLE_NoName_00__CO080506-MPD-375_Sept 11 Market Price-Shower Curtain-Hellen 091511" xfId="1224"/>
    <cellStyle name="_ET_STYLE_NoName_00__CO080506-MPD-375_Spring 12 NY Market Open Line BA price-2012 2 27" xfId="1225"/>
    <cellStyle name="_ET_STYLE_NoName_00__CO080506-MPD-375_Spring 13 Market Price - Heather 082212" xfId="1226"/>
    <cellStyle name="_ET_STYLE_NoName_00__CO080506-MPD-375_Spring 13 Open line shower curtain 120823" xfId="1227"/>
    <cellStyle name="_ET_STYLE_NoName_00__CO080506-MPD-375_Spring 13 shower curtain CCD-120824" xfId="1228"/>
    <cellStyle name="_ET_STYLE_NoName_00__CO080506-MPD-375_Xl0000074" xfId="1229"/>
    <cellStyle name="_ET_STYLE_NoName_00__CO080506-MPD-375_Xl0000076" xfId="1230"/>
    <cellStyle name="_ET_STYLE_NoName_00__CO080506-MPD-500" xfId="12"/>
    <cellStyle name="_ET_STYLE_NoName_00__CO080506-MPD-500_2012 Robert Allen Shower Curtain CCD- 110909" xfId="1231"/>
    <cellStyle name="_ET_STYLE_NoName_00__CO080506-MPD-500_2012 Spr BBB BTC Shower Curtain CCD- 111019" xfId="1232"/>
    <cellStyle name="_ET_STYLE_NoName_00__CO080506-MPD-500_Abhitex-Shower Curtain specs 8 Aug 11" xfId="1233"/>
    <cellStyle name="_ET_STYLE_NoName_00__CO080506-MPD-500_BBB Fall 11 Styleout-Bath Accessories-Heather 100611" xfId="1234"/>
    <cellStyle name="_ET_STYLE_NoName_00__CO080506-MPD-500_BBB Fall 12 Executive - Heather 020212" xfId="1235"/>
    <cellStyle name="_ET_STYLE_NoName_00__CO080506-MPD-500_BBB Spring 12 Styleout Belize - Heather 102111" xfId="1236"/>
    <cellStyle name="_ET_STYLE_NoName_00__CO080506-MPD-500_Copy of 2012 Spring Market Shower Curtain CCD- 120215" xfId="1237"/>
    <cellStyle name="_ET_STYLE_NoName_00__CO080506-MPD-500_Empire Quote 9 8 2011" xfId="1238"/>
    <cellStyle name="_ET_STYLE_NoName_00__CO080506-MPD-500_Fall 13 Market Price - Westend Shower Curtain" xfId="1239"/>
    <cellStyle name="_ET_STYLE_NoName_00__CO080506-MPD-500_Fall 13 Market shower curtain CCD-130307" xfId="1240"/>
    <cellStyle name="_ET_STYLE_NoName_00__CO080506-MPD-500_Fall 13 Market shower curtain CCD-130308" xfId="1241"/>
    <cellStyle name="_ET_STYLE_NoName_00__CO080506-MPD-500_Lowe's Bath Accessories quote-Heather 110908" xfId="1242"/>
    <cellStyle name="_ET_STYLE_NoName_00__CO080506-MPD-500_Macy's Bath Quote 3-23-11-Hellen" xfId="1243"/>
    <cellStyle name="_ET_STYLE_NoName_00__CO080506-MPD-500_Mar 12 Market Price-Hellen 022012" xfId="1244"/>
    <cellStyle name="_ET_STYLE_NoName_00__CO080506-MPD-500_Mar 12 Market Price-Shower Curtain-Heather 022012" xfId="1245"/>
    <cellStyle name="_ET_STYLE_NoName_00__CO080506-MPD-500_Sears's 24 shower curtain commitment sheet 050511" xfId="1246"/>
    <cellStyle name="_ET_STYLE_NoName_00__CO080506-MPD-500_Sears's 24 shower curtain Quote - Heather 040411" xfId="1247"/>
    <cellStyle name="_ET_STYLE_NoName_00__CO080506-MPD-500_Sears's 24 shower curtain Quote - Hellen 040511" xfId="1248"/>
    <cellStyle name="_ET_STYLE_NoName_00__CO080506-MPD-500_Sears's 24 shower curtain Quote - Hellen 040711" xfId="1249"/>
    <cellStyle name="_ET_STYLE_NoName_00__CO080506-MPD-500_Sears's 24 shower curtain Quote - Hellen 041111" xfId="1250"/>
    <cellStyle name="_ET_STYLE_NoName_00__CO080506-MPD-500_Sept 11 Market Price-Shower Curtain-Hellen 091511" xfId="1251"/>
    <cellStyle name="_ET_STYLE_NoName_00__CO080506-MPD-500_Spring 12 NY Market Open Line BA price-2012 2 27" xfId="1252"/>
    <cellStyle name="_ET_STYLE_NoName_00__CO080506-MPD-500_Spring 13 Market Price - Heather 082212" xfId="1253"/>
    <cellStyle name="_ET_STYLE_NoName_00__CO080506-MPD-500_Spring 13 Open line shower curtain 120823" xfId="1254"/>
    <cellStyle name="_ET_STYLE_NoName_00__CO080506-MPD-500_Spring 13 shower curtain CCD-120824" xfId="1255"/>
    <cellStyle name="_ET_STYLE_NoName_00__CO080506-MPD-500_Xl0000074" xfId="1256"/>
    <cellStyle name="_ET_STYLE_NoName_00__CO080506-MPD-500_Xl0000076" xfId="1257"/>
    <cellStyle name="_ET_STYLE_NoName_00__Giselle -- SP13 Quote sheet from JadeWay Agust 10, 2012" xfId="1258"/>
    <cellStyle name="_ET_STYLE_NoName_00__JLA BBB quotation sheet -9.13" xfId="1259"/>
    <cellStyle name="_ET_STYLE_NoName_00__JLA BBB quotation sheet -9.13 2" xfId="1260"/>
    <cellStyle name="_ET_STYLE_NoName_00__JLA BBB quotation sheet -9.13 3" xfId="1090"/>
    <cellStyle name="_ET_STYLE_NoName_00__MEIJER Towel quotation 2012-10-30" xfId="1261"/>
    <cellStyle name="_ET_STYLE_NoName_00__MEIJER Towel quotation 2012-10-30_Pooled stock new Melow SC quote - Heather" xfId="1262"/>
    <cellStyle name="_ET_STYLE_NoName_00__MEIJER Towel quotation 2012-10-31" xfId="1263"/>
    <cellStyle name="_ET_STYLE_NoName_00__MEIJER Towel quotation 2012-10-31_Pooled stock new Melow SC quote - Heather" xfId="1264"/>
    <cellStyle name="_ET_STYLE_NoName_00__Ptd shower curtain for sears - sage" xfId="1265"/>
    <cellStyle name="_ET_STYLE_NoName_00__Ptd shower curtain for sears - sage_BBB Fall 11 Styleout-Bath Accessories-Heather 100611" xfId="1266"/>
    <cellStyle name="_ET_STYLE_NoName_00__Ptd shower curtain for sears - sage_BBB Fall 12 Executive - Heather 020212" xfId="1267"/>
    <cellStyle name="_ET_STYLE_NoName_00__Ptd shower curtain for sears - sage_BBB Spring 12 Styleout Belize - Heather 102111" xfId="1268"/>
    <cellStyle name="_ET_STYLE_NoName_00__Ptd shower curtain for sears - sage_Empire Quote 9 8 2011" xfId="1269"/>
    <cellStyle name="_ET_STYLE_NoName_00__Ptd shower curtain for sears - sage_Fall 13 Market Price - Westend Shower Curtain" xfId="1270"/>
    <cellStyle name="_ET_STYLE_NoName_00__Ptd shower curtain for sears - sage_Lowe's Bath Accessories quote-Heather 110908" xfId="1271"/>
    <cellStyle name="_ET_STYLE_NoName_00__Ptd shower curtain for sears - sage_Mar 12 Market Price-Hellen 022012" xfId="1272"/>
    <cellStyle name="_ET_STYLE_NoName_00__Ptd shower curtain for sears - sage_Mar 12 Market Price-Shower Curtain-Heather 022012" xfId="1273"/>
    <cellStyle name="_ET_STYLE_NoName_00__Ptd shower curtain for sears - sage_Sears's 24 shower curtain commitment sheet 050511" xfId="1274"/>
    <cellStyle name="_ET_STYLE_NoName_00__Ptd shower curtain for sears - sage_Sears's 24 shower curtain Quote - Heather 040411" xfId="1275"/>
    <cellStyle name="_ET_STYLE_NoName_00__Ptd shower curtain for sears - sage_Sears's 24 shower curtain Quote - Hellen 040511" xfId="1276"/>
    <cellStyle name="_ET_STYLE_NoName_00__Ptd shower curtain for sears - sage_Sears's 24 shower curtain Quote - Hellen 040711" xfId="1277"/>
    <cellStyle name="_ET_STYLE_NoName_00__Ptd shower curtain for sears - sage_Sears's 24 shower curtain Quote - Hellen 041111" xfId="1278"/>
    <cellStyle name="_ET_STYLE_NoName_00__Ptd shower curtain for sears - sage_Sept 11 Market Price-Shower Curtain-Hellen 091511" xfId="1279"/>
    <cellStyle name="_ET_STYLE_NoName_00__Ptd shower curtain for sears - sage_Spring 13 Market Price - Heather 082212" xfId="1280"/>
    <cellStyle name="_ET_STYLE_NoName_00__SP13 Bombay Giselle Quote sheet from JadeWay June 4 2012" xfId="1281"/>
    <cellStyle name="_ET_STYLE_NoName_00__Woolrich-- SP13 Quote sheet from JadeWay 08-10-2012" xfId="1282"/>
    <cellStyle name="_ET_STYLE_NoName_00__Woolrich,Leaf Patchwork-- SP13 Quote sheet from JadeWay 08-22-2012" xfId="1283"/>
    <cellStyle name="_ET_STYLE_NoName_00__Woolrich,Leaf Patchwork-- SP13 Quote sheet from JadeWay 09-03-2012" xfId="1284"/>
    <cellStyle name="_ET_STYLE_NoName_00__Woolrich,Rustic Floral-- SP13 Quote sheet from JadeWay 08-22-2012" xfId="1285"/>
    <cellStyle name="_ET_STYLE_NoName_00__Woolrich,Rustic Floral(laser and silk screen)-- SP13 Quote sheet from JadeWay 09-03-2012" xfId="1286"/>
    <cellStyle name="_Fall 11Bath DevelopmentWork Chart-20110223" xfId="1287"/>
    <cellStyle name="_Fall 12 BBB Woolrich Quote Sheet - Heather" xfId="1288"/>
    <cellStyle name="_Fall 2009 Military Macys Home Orders to E AND E 2 25" xfId="13"/>
    <cellStyle name="_Fashion Bedding Fall 2012" xfId="14"/>
    <cellStyle name="_Fashion Bedding Fall 2012 2" xfId="1074"/>
    <cellStyle name="_Furniture Division Item List Macola# and UPC#" xfId="15"/>
    <cellStyle name="_Greenport Price 09-07-2011" xfId="1289"/>
    <cellStyle name="_Greenport Price quoted by Arthur 07-05-2011" xfId="1290"/>
    <cellStyle name="_HP Accent Chairs Pricing 101014" xfId="16"/>
    <cellStyle name="_HP Quota from kaifa 1 Mar  2010 (2)" xfId="17"/>
    <cellStyle name="_HP sample quotation100212" xfId="18"/>
    <cellStyle name="_HSN Blanket  Throw  90106 complete" xfId="19"/>
    <cellStyle name="_HSN Blanket  Throw  90106 complete_2012 Robert Allen Shower Curtain CCD- 110909" xfId="1291"/>
    <cellStyle name="_HSN Blanket  Throw  90106 complete_2012 Spr BBB BTC Shower Curtain CCD- 111019" xfId="1292"/>
    <cellStyle name="_HSN Blanket  Throw  90106 complete_Abhitex-Shower Curtain specs 8 Aug 11" xfId="1293"/>
    <cellStyle name="_HSN Blanket  Throw  90106 complete_BBB Fall 11 Styleout-Bath Accessories-Heather 100611" xfId="1294"/>
    <cellStyle name="_HSN Blanket  Throw  90106 complete_BBB Fall 12 Executive - Heather 020212" xfId="1295"/>
    <cellStyle name="_HSN Blanket  Throw  90106 complete_BBB Spring 12 Styleout Belize - Heather 102111" xfId="1296"/>
    <cellStyle name="_HSN Blanket  Throw  90106 complete_Copy of 2012 Spring Market Shower Curtain CCD- 120215" xfId="1297"/>
    <cellStyle name="_HSN Blanket  Throw  90106 complete_Empire Quote 9 8 2011" xfId="1298"/>
    <cellStyle name="_HSN Blanket  Throw  90106 complete_Fall 13 Market Price - Westend Shower Curtain" xfId="1299"/>
    <cellStyle name="_HSN Blanket  Throw  90106 complete_Fall 13 Market shower curtain CCD-130307" xfId="1300"/>
    <cellStyle name="_HSN Blanket  Throw  90106 complete_Fall 13 Market shower curtain CCD-130308" xfId="1301"/>
    <cellStyle name="_HSN Blanket  Throw  90106 complete_Lowe's Bath Accessories quote-Heather 110908" xfId="1302"/>
    <cellStyle name="_HSN Blanket  Throw  90106 complete_Macy's Bath Quote 3-23-11-Hellen" xfId="1303"/>
    <cellStyle name="_HSN Blanket  Throw  90106 complete_Mar 12 Market Price-Hellen 022012" xfId="1304"/>
    <cellStyle name="_HSN Blanket  Throw  90106 complete_Mar 12 Market Price-Shower Curtain-Heather 022012" xfId="1305"/>
    <cellStyle name="_HSN Blanket  Throw  90106 complete_Sears's 24 shower curtain commitment sheet 050511" xfId="1306"/>
    <cellStyle name="_HSN Blanket  Throw  90106 complete_Sears's 24 shower curtain Quote - Heather 040411" xfId="1307"/>
    <cellStyle name="_HSN Blanket  Throw  90106 complete_Sears's 24 shower curtain Quote - Hellen 040511" xfId="1308"/>
    <cellStyle name="_HSN Blanket  Throw  90106 complete_Sears's 24 shower curtain Quote - Hellen 040711" xfId="1309"/>
    <cellStyle name="_HSN Blanket  Throw  90106 complete_Sears's 24 shower curtain Quote - Hellen 041111" xfId="1310"/>
    <cellStyle name="_HSN Blanket  Throw  90106 complete_Sept 11 Market Price-Shower Curtain-Hellen 091511" xfId="1311"/>
    <cellStyle name="_HSN Blanket  Throw  90106 complete_Spring 12 NY Market Open Line BA price-2012 2 27" xfId="1312"/>
    <cellStyle name="_HSN Blanket  Throw  90106 complete_Spring 13 Market Price - Heather 082212" xfId="1313"/>
    <cellStyle name="_HSN Blanket  Throw  90106 complete_Spring 13 Open line shower curtain 120823" xfId="1314"/>
    <cellStyle name="_HSN Blanket  Throw  90106 complete_Spring 13 shower curtain CCD-120824" xfId="1315"/>
    <cellStyle name="_HSN Blanket  Throw  90106 complete_Xl0000074" xfId="1316"/>
    <cellStyle name="_HSN Blanket  Throw  90106 complete_Xl0000076" xfId="1317"/>
    <cellStyle name="_Infinity IT -Quoation 9 16 11'" xfId="1318"/>
    <cellStyle name="_Jade Way - ornate scroll  JLA" xfId="1319"/>
    <cellStyle name="_JLA quote_March market_02212011 (2)" xfId="1320"/>
    <cellStyle name="_JLA quote_March market_02212011 (2)_2012 Fall BBB Woolrich Shower Curtain CCD- 111118" xfId="1321"/>
    <cellStyle name="_JLA quote_March market_02212011 (2)_2012 Fall Woolrich Shower Curtain CCD- 111229" xfId="1322"/>
    <cellStyle name="_JLA quote_March market_02212011 (2)_2012 Fall Woolrich Shower Curtain CCD- 120130" xfId="1323"/>
    <cellStyle name="_JLA quote_March market_02212011 (2)_2012 Spr BBB Bombay Shower Curtain CCD- 110909" xfId="1324"/>
    <cellStyle name="_JLA quote_March market_02212011 (2)_2012 Spr BBB Bombay Shower Curtain CCD- 110913" xfId="1325"/>
    <cellStyle name="_JLA quote_March market_02212011 (2)_2012 Spr BBB Bombay Shower Curtain CCD- 110928 (2)" xfId="1326"/>
    <cellStyle name="_JLA quote_March market_02212011 (2)_2012 Spr BBB BTC Shower Curtain CCD- 111019" xfId="1327"/>
    <cellStyle name="_JLA quote_March market_02212011 (2)_2012 Spr BBB Greenport Shower Curtain Quote- 110907" xfId="1328"/>
    <cellStyle name="_JLA quote_March market_02212011 (2)_2012 Spr BBB Greenport Shower Curtain Quote- 111018" xfId="1329"/>
    <cellStyle name="_JLA quote_March market_02212011 (2)_2012 Spr BBB Greenport Shower Curtain Quote- 111019 final" xfId="1330"/>
    <cellStyle name="_JLA quote_March market_02212011 (2)_Copy of 2012 Spring Market Shower Curtain CCD- 120215" xfId="1331"/>
    <cellStyle name="_JLA quote_March market_02212011 (2)_Fall 12 BBB Woolrich Quote Sheet - Heather" xfId="1332"/>
    <cellStyle name="_JLA quote_March market_02212011 (2)_Fall 13 Market shower curtain CCD-130307" xfId="1333"/>
    <cellStyle name="_JLA quote_March market_02212011 (2)_Fall 13 Market shower curtain CCD-130308" xfId="1334"/>
    <cellStyle name="_JLA quote_March market_02212011 (2)_Fall 14 Pool stock shower curtain CCD-131029" xfId="1335"/>
    <cellStyle name="_JLA quote_March market_02212011 (2)_Fall 14 Pool stock shower curtain CCD-131105" xfId="1336"/>
    <cellStyle name="_JLA quote_March market_02212011 (2)_Fall 14 Pool stock shower curtain CCD-131106" xfId="1337"/>
    <cellStyle name="_JLA quote_March market_02212011 (2)_Fall 14 Pool stock shower curtain CCD-131113" xfId="1338"/>
    <cellStyle name="_JLA quote_March market_02212011 (2)_Spring 13 Meijer Shower Curtain CCD-121023" xfId="1339"/>
    <cellStyle name="_JLA quote_March market_02212011 (2)_Spring 13 Meijer Shower Curtain CCD-121106" xfId="1340"/>
    <cellStyle name="_JLA quote_March market_02212011 (2)_Spring 13 Meijer Shower Curtain CCD-121128" xfId="1341"/>
    <cellStyle name="_JLA quote_March market_02212011 (2)_Spring 13 Open line shower curtain 120823" xfId="1342"/>
    <cellStyle name="_JLA quote_March market_02212011 (2)_Spring 13 shower curtain CCD-120824" xfId="1343"/>
    <cellStyle name="_JLA quote_March market_02212011 (2)_Spring 13 Woolrich quote sheet - Heather 090412" xfId="1344"/>
    <cellStyle name="_JLA quote_March market_02212011 (2)_Spring 14 Pool stock Ruffle option 2 shower curtain CCD-130726" xfId="1345"/>
    <cellStyle name="_JLA quote_March market_02212011 (2)_Spring 14 Pool stock shower curtain CCD-130625" xfId="1346"/>
    <cellStyle name="_JLA quote_March market_02212011 (2)_Spring 14 Pool stock shower curtain CCD-130627" xfId="1347"/>
    <cellStyle name="_JLA quote_March market_02212011 (2)_Spring 14 Pool stock shower curtain CCD-130801" xfId="1348"/>
    <cellStyle name="_JLA quote_March market_02212011 (2)_Xl0000074" xfId="1349"/>
    <cellStyle name="_JLA quote_March market_02212011 (2)_Xl0000076" xfId="1350"/>
    <cellStyle name="_JLA quote_March market_02212011 (2)_Xl0000568" xfId="1351"/>
    <cellStyle name="_JLA quote_March market_02212011 (2)_Xl0000621" xfId="1352"/>
    <cellStyle name="_JLA quote_March market_02212011 (2)_Xl0000628" xfId="1353"/>
    <cellStyle name="_JLA quote_March market_02212011 (2)_Xl0000643" xfId="1354"/>
    <cellStyle name="_JLA quote_March market_02212011 (2)_Xl0000648" xfId="1355"/>
    <cellStyle name="_JLA quote_March market_02212011 (2)_Xl0000654" xfId="1356"/>
    <cellStyle name="_JLA quote_March market_02212011 (2)_Xl0001305" xfId="1357"/>
    <cellStyle name="_JLA_quote-Chrysanthemum-05172011 (3)" xfId="1358"/>
    <cellStyle name="_JLA-090613A pillow and throw (2)" xfId="20"/>
    <cellStyle name="_JLA-090613A pillow and throw (2)_RTG tufted armless chair July 06 09" xfId="21"/>
    <cellStyle name="_JLA-090617A pillow and throw (2)" xfId="22"/>
    <cellStyle name="_JLA-090617A pillow and throw (2)_RTG tufted armless chair July 06 09" xfId="23"/>
    <cellStyle name="_JLA-Sears 24 SC Roll-out  Projected Forecast REV 5-7-11" xfId="1359"/>
    <cellStyle name="_Macy's Fall 2011 BA Cost-110321 (2) (version 1)" xfId="1360"/>
    <cellStyle name="_Macy's Fall 2011 BA Cost-110322 (version 1)" xfId="1361"/>
    <cellStyle name="_Macy's Fall 2011 BA Cost-110323 (2)" xfId="1362"/>
    <cellStyle name="_Madison Park" xfId="24"/>
    <cellStyle name="_Mar 09 Market Week Blanket &amp; Throw Non-Electric" xfId="25"/>
    <cellStyle name="_Mar 09 Market Week Blanket &amp; Throw Non-Electric_RTG tufted armless chair July 06 09" xfId="26"/>
    <cellStyle name="_market sample cost 9-09-2011" xfId="1363"/>
    <cellStyle name="_market sample cost 9-09-2011 (2)" xfId="1364"/>
    <cellStyle name="_Medali-IT-Quotation 10 18 2011" xfId="1365"/>
    <cellStyle name="_Medali-IT-Quotation 10 19 2011" xfId="1366"/>
    <cellStyle name="_Metal floral punch 9 6 2011(revised 1) jpg" xfId="1367"/>
    <cellStyle name="_MUMS  FOR KOHLS Quotesheet 5.13.2011" xfId="1368"/>
    <cellStyle name="_muns  stripe__ 03292011" xfId="1369"/>
    <cellStyle name="_muns  stripe__ 03292011_2012 Fall BBB Woolrich Shower Curtain CCD- 111118" xfId="1370"/>
    <cellStyle name="_muns  stripe__ 03292011_2012 Fall Woolrich Shower Curtain CCD- 111229" xfId="1371"/>
    <cellStyle name="_muns  stripe__ 03292011_2012 Fall Woolrich Shower Curtain CCD- 120130" xfId="1372"/>
    <cellStyle name="_muns  stripe__ 03292011_2012 Spr BBB Bombay Shower Curtain CCD- 110909" xfId="1373"/>
    <cellStyle name="_muns  stripe__ 03292011_2012 Spr BBB Bombay Shower Curtain CCD- 110913" xfId="1374"/>
    <cellStyle name="_muns  stripe__ 03292011_2012 Spr BBB Bombay Shower Curtain CCD- 110928 (2)" xfId="1375"/>
    <cellStyle name="_muns  stripe__ 03292011_2012 Spr BBB BTC Shower Curtain CCD- 111019" xfId="1376"/>
    <cellStyle name="_muns  stripe__ 03292011_2012 Spr BBB Greenport Shower Curtain Quote- 110907" xfId="1377"/>
    <cellStyle name="_muns  stripe__ 03292011_2012 Spr BBB Greenport Shower Curtain Quote- 111018" xfId="1378"/>
    <cellStyle name="_muns  stripe__ 03292011_2012 Spr BBB Greenport Shower Curtain Quote- 111019 final" xfId="1379"/>
    <cellStyle name="_muns  stripe__ 03292011_Copy of 2012 Spring Market Shower Curtain CCD- 120215" xfId="1380"/>
    <cellStyle name="_muns  stripe__ 03292011_Fall 12 BBB Woolrich Quote Sheet - Heather" xfId="1381"/>
    <cellStyle name="_muns  stripe__ 03292011_Fall 13 Market shower curtain CCD-130307" xfId="1382"/>
    <cellStyle name="_muns  stripe__ 03292011_Fall 13 Market shower curtain CCD-130308" xfId="1383"/>
    <cellStyle name="_muns  stripe__ 03292011_Fall 14 Pool stock shower curtain CCD-131029" xfId="1384"/>
    <cellStyle name="_muns  stripe__ 03292011_Fall 14 Pool stock shower curtain CCD-131105" xfId="1385"/>
    <cellStyle name="_muns  stripe__ 03292011_Fall 14 Pool stock shower curtain CCD-131106" xfId="1386"/>
    <cellStyle name="_muns  stripe__ 03292011_Fall 14 Pool stock shower curtain CCD-131113" xfId="1387"/>
    <cellStyle name="_muns  stripe__ 03292011_Spring 13 Meijer Shower Curtain CCD-121023" xfId="1388"/>
    <cellStyle name="_muns  stripe__ 03292011_Spring 13 Meijer Shower Curtain CCD-121106" xfId="1389"/>
    <cellStyle name="_muns  stripe__ 03292011_Spring 13 Meijer Shower Curtain CCD-121128" xfId="1390"/>
    <cellStyle name="_muns  stripe__ 03292011_Spring 13 Open line shower curtain 120823" xfId="1391"/>
    <cellStyle name="_muns  stripe__ 03292011_Spring 13 shower curtain CCD-120824" xfId="1392"/>
    <cellStyle name="_muns  stripe__ 03292011_Spring 13 Woolrich quote sheet - Heather 090412" xfId="1393"/>
    <cellStyle name="_muns  stripe__ 03292011_Spring 14 Pool stock Ruffle option 2 shower curtain CCD-130726" xfId="1394"/>
    <cellStyle name="_muns  stripe__ 03292011_Spring 14 Pool stock shower curtain CCD-130625" xfId="1395"/>
    <cellStyle name="_muns  stripe__ 03292011_Spring 14 Pool stock shower curtain CCD-130627" xfId="1396"/>
    <cellStyle name="_muns  stripe__ 03292011_Spring 14 Pool stock shower curtain CCD-130801" xfId="1397"/>
    <cellStyle name="_muns  stripe__ 03292011_Xl0000074" xfId="1398"/>
    <cellStyle name="_muns  stripe__ 03292011_Xl0000076" xfId="1399"/>
    <cellStyle name="_muns  stripe__ 03292011_Xl0000568" xfId="1400"/>
    <cellStyle name="_muns  stripe__ 03292011_Xl0000621" xfId="1401"/>
    <cellStyle name="_muns  stripe__ 03292011_Xl0000628" xfId="1402"/>
    <cellStyle name="_muns  stripe__ 03292011_Xl0000643" xfId="1403"/>
    <cellStyle name="_muns  stripe__ 03292011_Xl0000648" xfId="1404"/>
    <cellStyle name="_muns  stripe__ 03292011_Xl0000654" xfId="1405"/>
    <cellStyle name="_muns  stripe__ 03292011_Xl0001305" xfId="1406"/>
    <cellStyle name="_outline floral JLA QS form- JadeWay  2-29-2012" xfId="1407"/>
    <cellStyle name="_outline floral JLA QS form- JadeWay  9-5-2011" xfId="1408"/>
    <cellStyle name="_Quota of HP samples--kaifa--20100907" xfId="27"/>
    <cellStyle name="_Quota of HP samples--kaifa--20100929rvd" xfId="28"/>
    <cellStyle name="_QUOTATION FOR HIGH POINT SAMPLES-JINZHENG-20100907" xfId="29"/>
    <cellStyle name="_Quotation for Sears 4ft Coordinate Meeting recap-2011 5 27" xfId="1409"/>
    <cellStyle name="_Quotation for Sears 4ft Coordinate Meeting recap-2011 5 31" xfId="1410"/>
    <cellStyle name="_Quotation of HP samples--YOUBANG-20100907" xfId="30"/>
    <cellStyle name="_Quotation of HP samples--YOUBANG-20100907 (2)" xfId="31"/>
    <cellStyle name="_Quotation sheet of HP samples- Jincheng-20100907" xfId="32"/>
    <cellStyle name="_Quotation sheet of HP samples- Jincheng-20100907 (3)" xfId="33"/>
    <cellStyle name="_quotation -tonya river(08 30 2012)" xfId="1411"/>
    <cellStyle name="_quotation -tonya river(09 03 2012)" xfId="1412"/>
    <cellStyle name="_quotation-BA 4.18.2011(forJCP)" xfId="1413"/>
    <cellStyle name="_quotation-Mercury  (for BBB)-update(3 31)" xfId="1414"/>
    <cellStyle name="_quotation-Mercury  3.22.2011 (for BBB)" xfId="1084"/>
    <cellStyle name="_quotation-Mercury  3.22.2011 (for BBB) 2" xfId="1415"/>
    <cellStyle name="_quotation-Mercury  3.22.2011 (for BBB)_Chandler -- SP13 Quote sheet from JadeWay 08-29-2012" xfId="1416"/>
    <cellStyle name="_quotation-Mercury  3.22.2011 (for BBB)_Giselle -- SP13 Quote sheet from JadeWay Agust 10, 2012" xfId="1417"/>
    <cellStyle name="_quotation-Mercury  3.22.2011 (for BBB)_JLA BBB quotation sheet -9.13" xfId="1418"/>
    <cellStyle name="_quotation-Mercury  3.22.2011 (for BBB)_JLA BBB quotation sheet -9.13 2" xfId="1419"/>
    <cellStyle name="_quotation-Mercury  3.22.2011 (for BBB)_JLA BBB quotation sheet -9.13 3" xfId="1420"/>
    <cellStyle name="_quotation-Mercury  3.22.2011 (for BBB)_MEIJER Towel quotation 2012-10-30" xfId="1421"/>
    <cellStyle name="_quotation-Mercury  3.22.2011 (for BBB)_MEIJER Towel quotation 2012-10-30_Pooled stock new Melow SC quote - Heather" xfId="1422"/>
    <cellStyle name="_quotation-Mercury  3.22.2011 (for BBB)_MEIJER Towel quotation 2012-10-31" xfId="1423"/>
    <cellStyle name="_quotation-Mercury  3.22.2011 (for BBB)_MEIJER Towel quotation 2012-10-31_Pooled stock new Melow SC quote - Heather" xfId="1424"/>
    <cellStyle name="_quotation-Mercury  3.22.2011 (for BBB)_SP13 Bombay Giselle Quote sheet from JadeWay June 4 2012" xfId="1425"/>
    <cellStyle name="_quotation-Mercury  3.22.2011 (for BBB)_Woolrich-- SP13 Quote sheet from JadeWay 08-10-2012" xfId="1426"/>
    <cellStyle name="_quotation-Mercury  3.22.2011 (for BBB)_Woolrich,Leaf Patchwork-- SP13 Quote sheet from JadeWay 08-22-2012" xfId="1427"/>
    <cellStyle name="_quotation-Mercury  3.22.2011 (for BBB)_Woolrich,Leaf Patchwork-- SP13 Quote sheet from JadeWay 09-03-2012" xfId="1428"/>
    <cellStyle name="_quotation-Mercury  3.22.2011 (for BBB)_Woolrich,Rustic Floral-- SP13 Quote sheet from JadeWay 08-22-2012" xfId="1429"/>
    <cellStyle name="_quotation-Mercury  3.22.2011 (for BBB)_Woolrich,Rustic Floral(laser and silk screen)-- SP13 Quote sheet from JadeWay 09-03-2012" xfId="1430"/>
    <cellStyle name="_quotation-Mercury  3.22.2011 (for Macy)" xfId="1431"/>
    <cellStyle name="_Quotation-Mercury glass (resin)-9 7 2011" xfId="1432"/>
    <cellStyle name="_Quotation-Metal with   veneer  -10 12 2011" xfId="1433"/>
    <cellStyle name="_Quotation-Metal with   veneer  -9 28 2011 (2)" xfId="1434"/>
    <cellStyle name="_Quotation-Metal with   veneer  -9 7 2011 (up-dated)" xfId="1435"/>
    <cellStyle name="_Quotation-Metal with   veneer  -9.7.2011 (up-dated)" xfId="1436"/>
    <cellStyle name="_Seraphina -IT -Quoation 9 15 11'" xfId="1437"/>
    <cellStyle name="_Seraphina -IT -Quoation 9 30 11'" xfId="1438"/>
    <cellStyle name="_SF91026 6151 6154recliner LH-250RK-F chair" xfId="34"/>
    <cellStyle name="_SF91026 6151 6154recliner LH-250RK-F chair (2)" xfId="35"/>
    <cellStyle name="_SF91102  manhantten copenhagen recliner LH-250RK-F chair" xfId="36"/>
    <cellStyle name="_SF91120 armless chair KF0026chair 1999R-KD Chaise " xfId="37"/>
    <cellStyle name="_Shopko chairs 090413" xfId="38"/>
    <cellStyle name="_Shopko chairs 090413_RTG tufted armless chair July 06 09" xfId="39"/>
    <cellStyle name="_SM-Jungle Fever 7-27-09" xfId="1439"/>
    <cellStyle name="_Sofa Mart Morris chair quotation 2010-4-9 (2)" xfId="40"/>
    <cellStyle name="_Sofa Mart-Accent Chair SKU" xfId="41"/>
    <cellStyle name="_Sofa Mart-Accent Chair SKU_USWW order and expense summary 1013" xfId="42"/>
    <cellStyle name="_Spr NYM BBB Bath Accessory Quote  - Heather updated 033111 xls" xfId="1440"/>
    <cellStyle name="_Spring 11 NY market Kohl's SC CCD-110513" xfId="1441"/>
    <cellStyle name="_Spring 12 BBB BA Cape Cod 110929 updated by Arthur" xfId="1442"/>
    <cellStyle name="_Spring 13 Woolrich quote sheet - Heather 090412" xfId="1443"/>
    <cellStyle name="_Steinmart 2011 Spr Bath SC Quote sheet 10-10-15" xfId="1444"/>
    <cellStyle name="_SteinMart Wall Deco quote sheet--100104(hellen)" xfId="1445"/>
    <cellStyle name="_Streamline-3.9" xfId="1087"/>
    <cellStyle name="_Streamline-3.9_Chandler -- SP13 Quote sheet from JadeWay 08-29-2012" xfId="1446"/>
    <cellStyle name="_Streamline-3.9_Giselle -- SP13 Quote sheet from JadeWay Agust 10, 2012" xfId="1447"/>
    <cellStyle name="_Streamline-3.9_JLA BBB quotation sheet -9.13" xfId="1448"/>
    <cellStyle name="_Streamline-3.9_MEIJER Towel quotation 2012-10-30" xfId="1449"/>
    <cellStyle name="_Streamline-3.9_MEIJER Towel quotation 2012-10-30_Pooled stock new Melow SC quote - Heather" xfId="1450"/>
    <cellStyle name="_Streamline-3.9_MEIJER Towel quotation 2012-10-31" xfId="1451"/>
    <cellStyle name="_Streamline-3.9_MEIJER Towel quotation 2012-10-31_Pooled stock new Melow SC quote - Heather" xfId="1452"/>
    <cellStyle name="_Streamline-3.9_SP13 Bombay Giselle Quote sheet from JadeWay June 4 2012" xfId="1453"/>
    <cellStyle name="_Streamline-3.9_Woolrich-- SP13 Quote sheet from JadeWay 08-10-2012" xfId="1454"/>
    <cellStyle name="_Streamline-3.9_Woolrich,Leaf Patchwork-- SP13 Quote sheet from JadeWay 08-22-2012" xfId="1455"/>
    <cellStyle name="_Streamline-3.9_Woolrich,Leaf Patchwork-- SP13 Quote sheet from JadeWay 09-03-2012" xfId="1456"/>
    <cellStyle name="_Streamline-3.9_Woolrich,Rustic Floral-- SP13 Quote sheet from JadeWay 08-22-2012" xfId="1457"/>
    <cellStyle name="_Streamline-3.9_Woolrich,Rustic Floral(laser and silk screen)-- SP13 Quote sheet from JadeWay 09-03-2012" xfId="1458"/>
    <cellStyle name="_Target Fall 11 BA cost-110324" xfId="1459"/>
    <cellStyle name="_Tenali (bombay brand) 9 27 2011" xfId="1460"/>
    <cellStyle name="_Tenali (bombay brand) 9 28 2011 (2)" xfId="1461"/>
    <cellStyle name="_Tribal-resin -IT -Quoation 9.8.11'" xfId="1462"/>
    <cellStyle name="_TW Home Quotation -builwell-High Point1 (2)" xfId="43"/>
    <cellStyle name="_TW Home Quotation -builwell-High Point2010-9-14" xfId="44"/>
    <cellStyle name="_TW Home Quotation -builwell-High Point2010-9-23RVD (2)" xfId="45"/>
    <cellStyle name="_TW Home Quotation -builwell-High Point2010-9-29RVD" xfId="46"/>
    <cellStyle name="_TW Home Quotation -builwell-High Point2010-9-30RVD" xfId="47"/>
    <cellStyle name="_TW Home Quotation -builwell-High Point2010-9-9RVD" xfId="48"/>
    <cellStyle name="_TW Home Quotation of HP sample-CHUANYANG-2010-9-7" xfId="49"/>
    <cellStyle name="_TW Home Quotation of HP sample-CHUANYANG-2010-9-7-" xfId="50"/>
    <cellStyle name="_TW_Home_Quotation_sheet of HP samples-chairone-20100907" xfId="51"/>
    <cellStyle name="_TW_Home_Quotation_sheet of HP samples-chairone-20100907 (3)" xfId="52"/>
    <cellStyle name="_USWW order and expense summary 0907" xfId="53"/>
    <cellStyle name="_USWW order and expense summary 1013" xfId="54"/>
    <cellStyle name="_Vivienne -IT -Quoation 9.14.11'" xfId="1463"/>
    <cellStyle name="_Vivienne JLA  QS form- JadeWay 9-14-2011" xfId="1464"/>
    <cellStyle name="_Vivienne JLA  QS form- JadeWay 9-17-2011" xfId="1465"/>
    <cellStyle name="_Vivienne JLA  QS form- JadeWay 9-8-2011" xfId="1466"/>
    <cellStyle name="_Vivienne-IT-Quotation 9 30 2011" xfId="1467"/>
    <cellStyle name="_Warehouse program Aug 11 09" xfId="55"/>
    <cellStyle name="_West End-010120B Estate A-5 Matteo  12pcs  Bedding Set" xfId="56"/>
    <cellStyle name="_West End-010205C Metro A-2(Interlude)  12pcs  Bedding Set" xfId="57"/>
    <cellStyle name="_West End-100112A Metro B(Highgate)" xfId="58"/>
    <cellStyle name="_WMCADI Blanket  Throw 90210" xfId="59"/>
    <cellStyle name="_WMCADI Blanket  Throw 90210_2012 Robert Allen Shower Curtain CCD- 110909" xfId="1468"/>
    <cellStyle name="_WMCADI Blanket  Throw 90210_2012 Spr BBB BTC Shower Curtain CCD- 111019" xfId="1469"/>
    <cellStyle name="_WMCADI Blanket  Throw 90210_Abhitex-Shower Curtain specs 8 Aug 11" xfId="1470"/>
    <cellStyle name="_WMCADI Blanket  Throw 90210_BBB Fall 11 Styleout-Bath Accessories-Heather 100611" xfId="1471"/>
    <cellStyle name="_WMCADI Blanket  Throw 90210_BBB Fall 12 Executive - Heather 020212" xfId="1472"/>
    <cellStyle name="_WMCADI Blanket  Throw 90210_BBB Spring 12 Styleout Belize - Heather 102111" xfId="1473"/>
    <cellStyle name="_WMCADI Blanket  Throw 90210_Copy of 2012 Spring Market Shower Curtain CCD- 120215" xfId="1474"/>
    <cellStyle name="_WMCADI Blanket  Throw 90210_Empire Quote 9 8 2011" xfId="1475"/>
    <cellStyle name="_WMCADI Blanket  Throw 90210_Fall 13 Market Price - Westend Shower Curtain" xfId="1476"/>
    <cellStyle name="_WMCADI Blanket  Throw 90210_Fall 13 Market shower curtain CCD-130307" xfId="1477"/>
    <cellStyle name="_WMCADI Blanket  Throw 90210_Fall 13 Market shower curtain CCD-130308" xfId="1478"/>
    <cellStyle name="_WMCADI Blanket  Throw 90210_Lowe's Bath Accessories quote-Heather 110908" xfId="1479"/>
    <cellStyle name="_WMCADI Blanket  Throw 90210_Macy's Bath Quote 3-23-11-Hellen" xfId="1480"/>
    <cellStyle name="_WMCADI Blanket  Throw 90210_Mar 12 Market Price-Hellen 022012" xfId="1481"/>
    <cellStyle name="_WMCADI Blanket  Throw 90210_Mar 12 Market Price-Shower Curtain-Heather 022012" xfId="1482"/>
    <cellStyle name="_WMCADI Blanket  Throw 90210_Sears's 24 shower curtain commitment sheet 050511" xfId="1483"/>
    <cellStyle name="_WMCADI Blanket  Throw 90210_Sears's 24 shower curtain Quote - Heather 040411" xfId="1484"/>
    <cellStyle name="_WMCADI Blanket  Throw 90210_Sears's 24 shower curtain Quote - Hellen 040511" xfId="1485"/>
    <cellStyle name="_WMCADI Blanket  Throw 90210_Sears's 24 shower curtain Quote - Hellen 040711" xfId="1486"/>
    <cellStyle name="_WMCADI Blanket  Throw 90210_Sears's 24 shower curtain Quote - Hellen 041111" xfId="1487"/>
    <cellStyle name="_WMCADI Blanket  Throw 90210_Sept 11 Market Price-Shower Curtain-Hellen 091511" xfId="1488"/>
    <cellStyle name="_WMCADI Blanket  Throw 90210_Spring 12 NY Market Open Line BA price-2012 2 27" xfId="1489"/>
    <cellStyle name="_WMCADI Blanket  Throw 90210_Spring 13 Market Price - Heather 082212" xfId="1490"/>
    <cellStyle name="_WMCADI Blanket  Throw 90210_Spring 13 Open line shower curtain 120823" xfId="1491"/>
    <cellStyle name="_WMCADI Blanket  Throw 90210_Spring 13 shower curtain CCD-120824" xfId="1492"/>
    <cellStyle name="_WMCADI Blanket  Throw 90210_Xl0000074" xfId="1493"/>
    <cellStyle name="_WMCADI Blanket  Throw 90210_Xl0000076" xfId="1494"/>
    <cellStyle name="_WMCADI Blanket &amp; Throw 90210" xfId="60"/>
    <cellStyle name="_WMCADI Blanket &amp; Throw 90210_2012 Robert Allen Shower Curtain CCD- 110909" xfId="1495"/>
    <cellStyle name="_WMCADI Blanket &amp; Throw 90210_2012 Spr BBB BTC Shower Curtain CCD- 111019" xfId="1496"/>
    <cellStyle name="_WMCADI Blanket &amp; Throw 90210_Abhitex-Shower Curtain specs 8 Aug 11" xfId="1497"/>
    <cellStyle name="_WMCADI Blanket &amp; Throw 90210_BBB Fall 11 Styleout-Bath Accessories-Heather 100611" xfId="1498"/>
    <cellStyle name="_WMCADI Blanket &amp; Throw 90210_BBB Fall 12 Executive - Heather 020212" xfId="1499"/>
    <cellStyle name="_WMCADI Blanket &amp; Throw 90210_BBB Spring 12 Styleout Belize - Heather 102111" xfId="1500"/>
    <cellStyle name="_WMCADI Blanket &amp; Throw 90210_Copy of 2012 Spring Market Shower Curtain CCD- 120215" xfId="1501"/>
    <cellStyle name="_WMCADI Blanket &amp; Throw 90210_Empire Quote 9 8 2011" xfId="1502"/>
    <cellStyle name="_WMCADI Blanket &amp; Throw 90210_Fall 13 Market Price - Westend Shower Curtain" xfId="1503"/>
    <cellStyle name="_WMCADI Blanket &amp; Throw 90210_Fall 13 Market shower curtain CCD-130307" xfId="1504"/>
    <cellStyle name="_WMCADI Blanket &amp; Throw 90210_Fall 13 Market shower curtain CCD-130308" xfId="1505"/>
    <cellStyle name="_WMCADI Blanket &amp; Throw 90210_Lowe's Bath Accessories quote-Heather 110908" xfId="1506"/>
    <cellStyle name="_WMCADI Blanket &amp; Throw 90210_Macy's Bath Quote 3-23-11-Hellen" xfId="1507"/>
    <cellStyle name="_WMCADI Blanket &amp; Throw 90210_Mar 12 Market Price-Hellen 022012" xfId="1508"/>
    <cellStyle name="_WMCADI Blanket &amp; Throw 90210_Mar 12 Market Price-Shower Curtain-Heather 022012" xfId="1509"/>
    <cellStyle name="_WMCADI Blanket &amp; Throw 90210_Sears's 24 shower curtain commitment sheet 050511" xfId="1510"/>
    <cellStyle name="_WMCADI Blanket &amp; Throw 90210_Sears's 24 shower curtain Quote - Heather 040411" xfId="1511"/>
    <cellStyle name="_WMCADI Blanket &amp; Throw 90210_Sears's 24 shower curtain Quote - Hellen 040511" xfId="1512"/>
    <cellStyle name="_WMCADI Blanket &amp; Throw 90210_Sears's 24 shower curtain Quote - Hellen 040711" xfId="1513"/>
    <cellStyle name="_WMCADI Blanket &amp; Throw 90210_Sears's 24 shower curtain Quote - Hellen 041111" xfId="1514"/>
    <cellStyle name="_WMCADI Blanket &amp; Throw 90210_Sept 11 Market Price-Shower Curtain-Hellen 091511" xfId="1515"/>
    <cellStyle name="_WMCADI Blanket &amp; Throw 90210_Spring 12 NY Market Open Line BA price-2012 2 27" xfId="1516"/>
    <cellStyle name="_WMCADI Blanket &amp; Throw 90210_Spring 13 Market Price - Heather 082212" xfId="1517"/>
    <cellStyle name="_WMCADI Blanket &amp; Throw 90210_Spring 13 Open line shower curtain 120823" xfId="1518"/>
    <cellStyle name="_WMCADI Blanket &amp; Throw 90210_Spring 13 shower curtain CCD-120824" xfId="1519"/>
    <cellStyle name="_WMCADI Blanket &amp; Throw 90210_Xl0000074" xfId="1520"/>
    <cellStyle name="_WMCADI Blanket &amp; Throw 90210_Xl0000076" xfId="1521"/>
    <cellStyle name="_副本Robert Allen-Bath shower curtain quote sheet-90904" xfId="61"/>
    <cellStyle name="20% - Accent1 2" xfId="62"/>
    <cellStyle name="20% - Accent1 2 2" xfId="63"/>
    <cellStyle name="20% - Accent2 2" xfId="64"/>
    <cellStyle name="20% - Accent2 2 2" xfId="65"/>
    <cellStyle name="20% - Accent3 2" xfId="66"/>
    <cellStyle name="20% - Accent3 2 2" xfId="67"/>
    <cellStyle name="20% - Accent4 2" xfId="68"/>
    <cellStyle name="20% - Accent4 2 2" xfId="69"/>
    <cellStyle name="20% - Accent5 2" xfId="70"/>
    <cellStyle name="20% - Accent5 2 2" xfId="71"/>
    <cellStyle name="20% - Accent6 2" xfId="72"/>
    <cellStyle name="20% - Accent6 2 2" xfId="73"/>
    <cellStyle name="20% - 輔色1" xfId="1528"/>
    <cellStyle name="20% - 輔色2" xfId="1529"/>
    <cellStyle name="20% - 輔色3" xfId="1530"/>
    <cellStyle name="20% - 輔色4" xfId="1531"/>
    <cellStyle name="20% - 輔色5" xfId="1532"/>
    <cellStyle name="20% - 輔色6" xfId="1533"/>
    <cellStyle name="20% - 强调文字颜色 1 2" xfId="74"/>
    <cellStyle name="20% - 强调文字颜色 1 3" xfId="75"/>
    <cellStyle name="20% - 强调文字颜色 1_2010 Fall NYM SC Hooks quotesheet(Hellen)" xfId="1522"/>
    <cellStyle name="20% - 强调文字颜色 2 2" xfId="76"/>
    <cellStyle name="20% - 强调文字颜色 2 3" xfId="77"/>
    <cellStyle name="20% - 强调文字颜色 2_2010 Fall NYM SC Hooks quotesheet(Hellen)" xfId="1523"/>
    <cellStyle name="20% - 强调文字颜色 3 2" xfId="78"/>
    <cellStyle name="20% - 强调文字颜色 3 3" xfId="79"/>
    <cellStyle name="20% - 强调文字颜色 3_2010 Fall NYM SC Hooks quotesheet(Hellen)" xfId="1524"/>
    <cellStyle name="20% - 强调文字颜色 4 2" xfId="80"/>
    <cellStyle name="20% - 强调文字颜色 4 3" xfId="81"/>
    <cellStyle name="20% - 强调文字颜色 4_2010 Fall NYM SC Hooks quotesheet(Hellen)" xfId="1525"/>
    <cellStyle name="20% - 强调文字颜色 5 2" xfId="82"/>
    <cellStyle name="20% - 强调文字颜色 5 3" xfId="83"/>
    <cellStyle name="20% - 强调文字颜色 5_2010 Fall NYM SC Hooks quotesheet(Hellen)" xfId="1526"/>
    <cellStyle name="20% - 强调文字颜色 6 2" xfId="84"/>
    <cellStyle name="20% - 强调文字颜色 6 3" xfId="85"/>
    <cellStyle name="20% - 强调文字颜色 6_2010 Fall NYM SC Hooks quotesheet(Hellen)" xfId="1527"/>
    <cellStyle name="40% - Accent1 2" xfId="86"/>
    <cellStyle name="40% - Accent1 2 2" xfId="87"/>
    <cellStyle name="40% - Accent2 2" xfId="88"/>
    <cellStyle name="40% - Accent2 2 2" xfId="89"/>
    <cellStyle name="40% - Accent3 2" xfId="90"/>
    <cellStyle name="40% - Accent3 2 2" xfId="91"/>
    <cellStyle name="40% - Accent4 2" xfId="92"/>
    <cellStyle name="40% - Accent4 2 2" xfId="93"/>
    <cellStyle name="40% - Accent5 2" xfId="94"/>
    <cellStyle name="40% - Accent5 2 2" xfId="95"/>
    <cellStyle name="40% - Accent6 2" xfId="96"/>
    <cellStyle name="40% - Accent6 2 2" xfId="97"/>
    <cellStyle name="40% - 輔色1" xfId="1540"/>
    <cellStyle name="40% - 輔色2" xfId="1541"/>
    <cellStyle name="40% - 輔色3" xfId="1542"/>
    <cellStyle name="40% - 輔色4" xfId="1543"/>
    <cellStyle name="40% - 輔色5" xfId="1544"/>
    <cellStyle name="40% - 輔色6" xfId="1545"/>
    <cellStyle name="40% - 强调文字颜色 1 2" xfId="98"/>
    <cellStyle name="40% - 强调文字颜色 1 3" xfId="99"/>
    <cellStyle name="40% - 强调文字颜色 1_2010 Fall NYM SC Hooks quotesheet(Hellen)" xfId="1534"/>
    <cellStyle name="40% - 强调文字颜色 2 2" xfId="100"/>
    <cellStyle name="40% - 强调文字颜色 2 3" xfId="101"/>
    <cellStyle name="40% - 强调文字颜色 2_2010 Fall NYM SC Hooks quotesheet(Hellen)" xfId="1535"/>
    <cellStyle name="40% - 强调文字颜色 3 2" xfId="102"/>
    <cellStyle name="40% - 强调文字颜色 3 3" xfId="103"/>
    <cellStyle name="40% - 强调文字颜色 3_2010 Fall NYM SC Hooks quotesheet(Hellen)" xfId="1536"/>
    <cellStyle name="40% - 强调文字颜色 4 2" xfId="104"/>
    <cellStyle name="40% - 强调文字颜色 4 3" xfId="105"/>
    <cellStyle name="40% - 强调文字颜色 4_2010 Fall NYM SC Hooks quotesheet(Hellen)" xfId="1537"/>
    <cellStyle name="40% - 强调文字颜色 5 2" xfId="106"/>
    <cellStyle name="40% - 强调文字颜色 5 3" xfId="107"/>
    <cellStyle name="40% - 强调文字颜色 5_2010 Fall NYM SC Hooks quotesheet(Hellen)" xfId="1538"/>
    <cellStyle name="40% - 强调文字颜色 6 2" xfId="108"/>
    <cellStyle name="40% - 强调文字颜色 6 3" xfId="109"/>
    <cellStyle name="40% - 强调文字颜色 6_2010 Fall NYM SC Hooks quotesheet(Hellen)" xfId="1539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60% - 輔色1" xfId="1552"/>
    <cellStyle name="60% - 輔色2" xfId="1553"/>
    <cellStyle name="60% - 輔色3" xfId="1554"/>
    <cellStyle name="60% - 輔色4" xfId="1555"/>
    <cellStyle name="60% - 輔色5" xfId="1556"/>
    <cellStyle name="60% - 輔色6" xfId="1557"/>
    <cellStyle name="60% - 强调文字颜色 1 2" xfId="116"/>
    <cellStyle name="60% - 强调文字颜色 1 3" xfId="117"/>
    <cellStyle name="60% - 强调文字颜色 1_2010 Fall NYM SC Hooks quotesheet(Hellen)" xfId="1546"/>
    <cellStyle name="60% - 强调文字颜色 2 2" xfId="118"/>
    <cellStyle name="60% - 强调文字颜色 2 3" xfId="119"/>
    <cellStyle name="60% - 强调文字颜色 2_2010 Fall NYM SC Hooks quotesheet(Hellen)" xfId="1547"/>
    <cellStyle name="60% - 强调文字颜色 3 2" xfId="120"/>
    <cellStyle name="60% - 强调文字颜色 3 3" xfId="121"/>
    <cellStyle name="60% - 强调文字颜色 3_2010 Fall NYM SC Hooks quotesheet(Hellen)" xfId="1548"/>
    <cellStyle name="60% - 强调文字颜色 4 2" xfId="122"/>
    <cellStyle name="60% - 强调文字颜色 4 3" xfId="123"/>
    <cellStyle name="60% - 强调文字颜色 4_2010 Fall NYM SC Hooks quotesheet(Hellen)" xfId="1549"/>
    <cellStyle name="60% - 强调文字颜色 5 2" xfId="124"/>
    <cellStyle name="60% - 强调文字颜色 5 3" xfId="125"/>
    <cellStyle name="60% - 强调文字颜色 5_2010 Fall NYM SC Hooks quotesheet(Hellen)" xfId="1550"/>
    <cellStyle name="60% - 强调文字颜色 6 2" xfId="126"/>
    <cellStyle name="60% - 强调文字颜色 6 3" xfId="127"/>
    <cellStyle name="60% - 强调文字颜色 6_2010 Fall NYM SC Hooks quotesheet(Hellen)" xfId="1551"/>
    <cellStyle name="Accent1 2" xfId="128"/>
    <cellStyle name="Accent2 2" xfId="129"/>
    <cellStyle name="Accent3 2" xfId="130"/>
    <cellStyle name="Accent4 2" xfId="131"/>
    <cellStyle name="Accent5 2" xfId="132"/>
    <cellStyle name="Accent6 2" xfId="133"/>
    <cellStyle name="Bad 2" xfId="134"/>
    <cellStyle name="Calculation 2" xfId="135"/>
    <cellStyle name="Check Cell 2" xfId="136"/>
    <cellStyle name="Comma 2" xfId="137"/>
    <cellStyle name="Comma 2 10" xfId="1558"/>
    <cellStyle name="Comma 2 2" xfId="138"/>
    <cellStyle name="Comma 2 3" xfId="139"/>
    <cellStyle name="Comma 3" xfId="140"/>
    <cellStyle name="Comma 3 2" xfId="141"/>
    <cellStyle name="Comma 4" xfId="142"/>
    <cellStyle name="Comma 5" xfId="143"/>
    <cellStyle name="Comma 6" xfId="144"/>
    <cellStyle name="Currency 10" xfId="1559"/>
    <cellStyle name="Currency 11" xfId="1560"/>
    <cellStyle name="Currency 12" xfId="1561"/>
    <cellStyle name="Currency 13" xfId="1562"/>
    <cellStyle name="Currency 14" xfId="1563"/>
    <cellStyle name="Currency 15" xfId="1920"/>
    <cellStyle name="Currency 16" xfId="1922"/>
    <cellStyle name="Currency 17" xfId="1924"/>
    <cellStyle name="Currency 18" xfId="1926"/>
    <cellStyle name="Currency 19" xfId="1928"/>
    <cellStyle name="Currency 2" xfId="146"/>
    <cellStyle name="Currency 2 10" xfId="1564"/>
    <cellStyle name="Currency 2 10 4" xfId="1565"/>
    <cellStyle name="Currency 2 2" xfId="147"/>
    <cellStyle name="Currency 2 3" xfId="148"/>
    <cellStyle name="Currency 2 4" xfId="1566"/>
    <cellStyle name="Currency 20" xfId="1936"/>
    <cellStyle name="Currency 21" xfId="149"/>
    <cellStyle name="Currency 22" xfId="1940"/>
    <cellStyle name="Currency 23" xfId="1942"/>
    <cellStyle name="Currency 3" xfId="150"/>
    <cellStyle name="Currency 3 2" xfId="1567"/>
    <cellStyle name="Currency 3 3_Red after 4.5% for FOB Target" xfId="1568"/>
    <cellStyle name="Currency 4" xfId="151"/>
    <cellStyle name="Currency 4 2" xfId="1569"/>
    <cellStyle name="Currency 5" xfId="1570"/>
    <cellStyle name="Currency 5 2" xfId="1571"/>
    <cellStyle name="Currency 6" xfId="1572"/>
    <cellStyle name="Currency 7" xfId="1573"/>
    <cellStyle name="Currency 8" xfId="1574"/>
    <cellStyle name="Currency 9" xfId="1575"/>
    <cellStyle name="Excel Built-in Normal" xfId="1576"/>
    <cellStyle name="Explanatory Text 2" xfId="152"/>
    <cellStyle name="Good 2" xfId="153"/>
    <cellStyle name="Header" xfId="154"/>
    <cellStyle name="Heading 1 2" xfId="155"/>
    <cellStyle name="Heading 2 2" xfId="156"/>
    <cellStyle name="Heading 3 2" xfId="157"/>
    <cellStyle name="Heading 4 2" xfId="158"/>
    <cellStyle name="Hyperlink 2" xfId="1577"/>
    <cellStyle name="Input 2" xfId="159"/>
    <cellStyle name="Linked Cell 2" xfId="160"/>
    <cellStyle name="Neutral 2" xfId="161"/>
    <cellStyle name="nonIncludedStores" xfId="162"/>
    <cellStyle name="Normal 1" xfId="163"/>
    <cellStyle name="Normal 1 2 4" xfId="1075"/>
    <cellStyle name="Normal 10" xfId="164"/>
    <cellStyle name="Normal 10 10" xfId="165"/>
    <cellStyle name="Normal 10 10 2" xfId="166"/>
    <cellStyle name="Normal 10 11" xfId="167"/>
    <cellStyle name="Normal 10 11 2" xfId="168"/>
    <cellStyle name="Normal 10 12" xfId="169"/>
    <cellStyle name="Normal 10 12 2" xfId="170"/>
    <cellStyle name="Normal 10 13" xfId="171"/>
    <cellStyle name="Normal 10 13 2" xfId="172"/>
    <cellStyle name="Normal 10 14" xfId="173"/>
    <cellStyle name="Normal 10 14 2" xfId="174"/>
    <cellStyle name="Normal 10 15" xfId="175"/>
    <cellStyle name="Normal 10 15 2" xfId="176"/>
    <cellStyle name="Normal 10 16" xfId="177"/>
    <cellStyle name="Normal 10 16 2" xfId="178"/>
    <cellStyle name="Normal 10 17" xfId="179"/>
    <cellStyle name="Normal 10 17 2" xfId="180"/>
    <cellStyle name="Normal 10 18" xfId="181"/>
    <cellStyle name="Normal 10 18 2" xfId="182"/>
    <cellStyle name="Normal 10 2" xfId="183"/>
    <cellStyle name="Normal 10 2 2" xfId="184"/>
    <cellStyle name="Normal 10 2 3" xfId="1578"/>
    <cellStyle name="Normal 10 3" xfId="185"/>
    <cellStyle name="Normal 10 3 2" xfId="186"/>
    <cellStyle name="Normal 10 4" xfId="187"/>
    <cellStyle name="Normal 10 4 2" xfId="188"/>
    <cellStyle name="Normal 10 5" xfId="189"/>
    <cellStyle name="Normal 10 5 2" xfId="190"/>
    <cellStyle name="Normal 10 6" xfId="191"/>
    <cellStyle name="Normal 10 6 2" xfId="192"/>
    <cellStyle name="Normal 10 7" xfId="193"/>
    <cellStyle name="Normal 10 7 2" xfId="194"/>
    <cellStyle name="Normal 10 8" xfId="195"/>
    <cellStyle name="Normal 10 8 2" xfId="196"/>
    <cellStyle name="Normal 10 9" xfId="197"/>
    <cellStyle name="Normal 10 9 2" xfId="198"/>
    <cellStyle name="Normal 11" xfId="199"/>
    <cellStyle name="Normal 11 10" xfId="200"/>
    <cellStyle name="Normal 11 10 2" xfId="201"/>
    <cellStyle name="Normal 11 11" xfId="202"/>
    <cellStyle name="Normal 11 11 2" xfId="203"/>
    <cellStyle name="Normal 11 12" xfId="204"/>
    <cellStyle name="Normal 11 12 2" xfId="205"/>
    <cellStyle name="Normal 11 13" xfId="206"/>
    <cellStyle name="Normal 11 13 2" xfId="207"/>
    <cellStyle name="Normal 11 14" xfId="208"/>
    <cellStyle name="Normal 11 14 2" xfId="209"/>
    <cellStyle name="Normal 11 15" xfId="210"/>
    <cellStyle name="Normal 11 15 2" xfId="211"/>
    <cellStyle name="Normal 11 16" xfId="212"/>
    <cellStyle name="Normal 11 16 2" xfId="213"/>
    <cellStyle name="Normal 11 17" xfId="214"/>
    <cellStyle name="Normal 11 17 2" xfId="215"/>
    <cellStyle name="Normal 11 18" xfId="216"/>
    <cellStyle name="Normal 11 18 2" xfId="217"/>
    <cellStyle name="Normal 11 2" xfId="218"/>
    <cellStyle name="Normal 11 2 2" xfId="219"/>
    <cellStyle name="Normal 11 3" xfId="220"/>
    <cellStyle name="Normal 11 3 2" xfId="221"/>
    <cellStyle name="Normal 11 4" xfId="222"/>
    <cellStyle name="Normal 11 4 2" xfId="223"/>
    <cellStyle name="Normal 11 5" xfId="224"/>
    <cellStyle name="Normal 11 5 2" xfId="225"/>
    <cellStyle name="Normal 11 6" xfId="226"/>
    <cellStyle name="Normal 11 6 2" xfId="227"/>
    <cellStyle name="Normal 11 7" xfId="228"/>
    <cellStyle name="Normal 11 7 2" xfId="229"/>
    <cellStyle name="Normal 11 8" xfId="230"/>
    <cellStyle name="Normal 11 8 2" xfId="231"/>
    <cellStyle name="Normal 11 9" xfId="232"/>
    <cellStyle name="Normal 11 9 2" xfId="233"/>
    <cellStyle name="Normal 118" xfId="1579"/>
    <cellStyle name="Normal 12" xfId="234"/>
    <cellStyle name="Normal 12 2" xfId="1580"/>
    <cellStyle name="Normal 13" xfId="235"/>
    <cellStyle name="Normal 13 10" xfId="236"/>
    <cellStyle name="Normal 13 10 2" xfId="237"/>
    <cellStyle name="Normal 13 11" xfId="238"/>
    <cellStyle name="Normal 13 11 2" xfId="239"/>
    <cellStyle name="Normal 13 12" xfId="240"/>
    <cellStyle name="Normal 13 12 2" xfId="241"/>
    <cellStyle name="Normal 13 13" xfId="242"/>
    <cellStyle name="Normal 13 13 2" xfId="243"/>
    <cellStyle name="Normal 13 14" xfId="244"/>
    <cellStyle name="Normal 13 14 2" xfId="245"/>
    <cellStyle name="Normal 13 15" xfId="246"/>
    <cellStyle name="Normal 13 15 2" xfId="247"/>
    <cellStyle name="Normal 13 16" xfId="248"/>
    <cellStyle name="Normal 13 16 2" xfId="249"/>
    <cellStyle name="Normal 13 17" xfId="250"/>
    <cellStyle name="Normal 13 17 2" xfId="251"/>
    <cellStyle name="Normal 13 18" xfId="252"/>
    <cellStyle name="Normal 13 18 2" xfId="253"/>
    <cellStyle name="Normal 13 2" xfId="254"/>
    <cellStyle name="Normal 13 2 2" xfId="255"/>
    <cellStyle name="Normal 13 21" xfId="256"/>
    <cellStyle name="Normal 13 21 2" xfId="257"/>
    <cellStyle name="Normal 13 22" xfId="258"/>
    <cellStyle name="Normal 13 22 2" xfId="259"/>
    <cellStyle name="Normal 13 23" xfId="260"/>
    <cellStyle name="Normal 13 23 2" xfId="261"/>
    <cellStyle name="Normal 13 3" xfId="262"/>
    <cellStyle name="Normal 13 3 2" xfId="263"/>
    <cellStyle name="Normal 13 33" xfId="264"/>
    <cellStyle name="Normal 13 33 2" xfId="265"/>
    <cellStyle name="Normal 13 34" xfId="266"/>
    <cellStyle name="Normal 13 34 2" xfId="267"/>
    <cellStyle name="Normal 13 4" xfId="268"/>
    <cellStyle name="Normal 13 4 2" xfId="269"/>
    <cellStyle name="Normal 13 5" xfId="270"/>
    <cellStyle name="Normal 13 5 2" xfId="271"/>
    <cellStyle name="Normal 13 6" xfId="272"/>
    <cellStyle name="Normal 13 6 2" xfId="273"/>
    <cellStyle name="Normal 13 7" xfId="274"/>
    <cellStyle name="Normal 13 7 2" xfId="275"/>
    <cellStyle name="Normal 13 8" xfId="276"/>
    <cellStyle name="Normal 13 8 2" xfId="277"/>
    <cellStyle name="Normal 13 9" xfId="278"/>
    <cellStyle name="Normal 13 9 2" xfId="279"/>
    <cellStyle name="Normal 14" xfId="280"/>
    <cellStyle name="Normal 14 10" xfId="281"/>
    <cellStyle name="Normal 14 10 2" xfId="282"/>
    <cellStyle name="Normal 14 11" xfId="283"/>
    <cellStyle name="Normal 14 11 2" xfId="284"/>
    <cellStyle name="Normal 14 12" xfId="285"/>
    <cellStyle name="Normal 14 12 2" xfId="286"/>
    <cellStyle name="Normal 14 13" xfId="287"/>
    <cellStyle name="Normal 14 13 2" xfId="288"/>
    <cellStyle name="Normal 14 14" xfId="289"/>
    <cellStyle name="Normal 14 14 2" xfId="290"/>
    <cellStyle name="Normal 14 15" xfId="291"/>
    <cellStyle name="Normal 14 15 2" xfId="292"/>
    <cellStyle name="Normal 14 16" xfId="293"/>
    <cellStyle name="Normal 14 16 2" xfId="294"/>
    <cellStyle name="Normal 14 17" xfId="295"/>
    <cellStyle name="Normal 14 17 2" xfId="296"/>
    <cellStyle name="Normal 14 18" xfId="297"/>
    <cellStyle name="Normal 14 18 2" xfId="298"/>
    <cellStyle name="Normal 14 2" xfId="299"/>
    <cellStyle name="Normal 14 2 2" xfId="300"/>
    <cellStyle name="Normal 14 3" xfId="301"/>
    <cellStyle name="Normal 14 3 2" xfId="302"/>
    <cellStyle name="Normal 14 4" xfId="303"/>
    <cellStyle name="Normal 14 4 2" xfId="304"/>
    <cellStyle name="Normal 14 5" xfId="305"/>
    <cellStyle name="Normal 14 5 2" xfId="306"/>
    <cellStyle name="Normal 14 6" xfId="307"/>
    <cellStyle name="Normal 14 6 2" xfId="308"/>
    <cellStyle name="Normal 14 7" xfId="309"/>
    <cellStyle name="Normal 14 7 2" xfId="310"/>
    <cellStyle name="Normal 14 8" xfId="311"/>
    <cellStyle name="Normal 14 8 2" xfId="312"/>
    <cellStyle name="Normal 14 9" xfId="313"/>
    <cellStyle name="Normal 14 9 2" xfId="314"/>
    <cellStyle name="Normal 15" xfId="315"/>
    <cellStyle name="Normal 16" xfId="316"/>
    <cellStyle name="Normal 17" xfId="317"/>
    <cellStyle name="Normal 18" xfId="318"/>
    <cellStyle name="Normal 19" xfId="319"/>
    <cellStyle name="Normal 19 2" xfId="320"/>
    <cellStyle name="Normal 2" xfId="321"/>
    <cellStyle name="Normal 2 10" xfId="322"/>
    <cellStyle name="Normal 2 11" xfId="323"/>
    <cellStyle name="Normal 2 12" xfId="324"/>
    <cellStyle name="Normal 2 13" xfId="325"/>
    <cellStyle name="Normal 2 14" xfId="326"/>
    <cellStyle name="Normal 2 15" xfId="327"/>
    <cellStyle name="Normal 2 16" xfId="328"/>
    <cellStyle name="Normal 2 17" xfId="329"/>
    <cellStyle name="Normal 2 18" xfId="330"/>
    <cellStyle name="Normal 2 18 2" xfId="1073"/>
    <cellStyle name="Normal 2 19" xfId="331"/>
    <cellStyle name="Normal 2 19 2" xfId="332"/>
    <cellStyle name="Normal 2 2" xfId="333"/>
    <cellStyle name="Normal 2 2 10" xfId="334"/>
    <cellStyle name="Normal 2 2 10 2" xfId="335"/>
    <cellStyle name="Normal 2 2 11" xfId="336"/>
    <cellStyle name="Normal 2 2 11 2" xfId="337"/>
    <cellStyle name="Normal 2 2 12" xfId="338"/>
    <cellStyle name="Normal 2 2 12 2" xfId="339"/>
    <cellStyle name="Normal 2 2 13" xfId="340"/>
    <cellStyle name="Normal 2 2 13 2" xfId="341"/>
    <cellStyle name="Normal 2 2 14" xfId="342"/>
    <cellStyle name="Normal 2 2 2" xfId="343"/>
    <cellStyle name="Normal 2 2 2 2" xfId="344"/>
    <cellStyle name="Normal 2 2 2 3" xfId="345"/>
    <cellStyle name="Normal 2 2 3" xfId="346"/>
    <cellStyle name="Normal 2 2 3 2" xfId="347"/>
    <cellStyle name="Normal 2 2 4" xfId="348"/>
    <cellStyle name="Normal 2 2 4 2" xfId="349"/>
    <cellStyle name="Normal 2 2 5" xfId="350"/>
    <cellStyle name="Normal 2 2 5 2" xfId="351"/>
    <cellStyle name="Normal 2 2 6" xfId="352"/>
    <cellStyle name="Normal 2 2 6 2" xfId="353"/>
    <cellStyle name="Normal 2 2 7" xfId="354"/>
    <cellStyle name="Normal 2 2 7 2" xfId="355"/>
    <cellStyle name="Normal 2 2 8" xfId="356"/>
    <cellStyle name="Normal 2 2 8 2" xfId="357"/>
    <cellStyle name="Normal 2 2 9" xfId="358"/>
    <cellStyle name="Normal 2 2 9 2" xfId="359"/>
    <cellStyle name="Normal 2 20" xfId="360"/>
    <cellStyle name="Normal 2 20 2" xfId="361"/>
    <cellStyle name="Normal 2 21" xfId="362"/>
    <cellStyle name="Normal 2 21 2" xfId="363"/>
    <cellStyle name="Normal 2 22" xfId="364"/>
    <cellStyle name="Normal 2 22 2" xfId="365"/>
    <cellStyle name="Normal 2 23" xfId="366"/>
    <cellStyle name="Normal 2 23 2" xfId="367"/>
    <cellStyle name="Normal 2 24" xfId="368"/>
    <cellStyle name="Normal 2 24 2" xfId="369"/>
    <cellStyle name="Normal 2 25" xfId="370"/>
    <cellStyle name="Normal 2 25 2" xfId="371"/>
    <cellStyle name="Normal 2 26" xfId="372"/>
    <cellStyle name="Normal 2 26 2" xfId="373"/>
    <cellStyle name="Normal 2 27" xfId="374"/>
    <cellStyle name="Normal 2 27 2" xfId="375"/>
    <cellStyle name="Normal 2 28" xfId="376"/>
    <cellStyle name="Normal 2 28 2" xfId="377"/>
    <cellStyle name="Normal 2 29" xfId="378"/>
    <cellStyle name="Normal 2 29 2" xfId="379"/>
    <cellStyle name="Normal 2 3" xfId="380"/>
    <cellStyle name="Normal 2 3 10" xfId="381"/>
    <cellStyle name="Normal 2 3 10 2" xfId="382"/>
    <cellStyle name="Normal 2 3 11" xfId="383"/>
    <cellStyle name="Normal 2 3 11 2" xfId="384"/>
    <cellStyle name="Normal 2 3 12" xfId="385"/>
    <cellStyle name="Normal 2 3 12 2" xfId="386"/>
    <cellStyle name="Normal 2 3 13" xfId="387"/>
    <cellStyle name="Normal 2 3 13 2" xfId="388"/>
    <cellStyle name="Normal 2 3 14" xfId="389"/>
    <cellStyle name="Normal 2 3 2" xfId="390"/>
    <cellStyle name="Normal 2 3 2 2" xfId="391"/>
    <cellStyle name="Normal 2 3 3" xfId="392"/>
    <cellStyle name="Normal 2 3 3 2" xfId="393"/>
    <cellStyle name="Normal 2 3 4" xfId="394"/>
    <cellStyle name="Normal 2 3 4 2" xfId="395"/>
    <cellStyle name="Normal 2 3 5" xfId="396"/>
    <cellStyle name="Normal 2 3 5 2" xfId="397"/>
    <cellStyle name="Normal 2 3 6" xfId="398"/>
    <cellStyle name="Normal 2 3 6 2" xfId="399"/>
    <cellStyle name="Normal 2 3 7" xfId="400"/>
    <cellStyle name="Normal 2 3 7 2" xfId="401"/>
    <cellStyle name="Normal 2 3 8" xfId="402"/>
    <cellStyle name="Normal 2 3 8 2" xfId="403"/>
    <cellStyle name="Normal 2 3 9" xfId="404"/>
    <cellStyle name="Normal 2 3 9 2" xfId="405"/>
    <cellStyle name="Normal 2 30" xfId="406"/>
    <cellStyle name="Normal 2 30 2" xfId="407"/>
    <cellStyle name="Normal 2 31" xfId="1947"/>
    <cellStyle name="Normal 2 4" xfId="408"/>
    <cellStyle name="Normal 2 4 10" xfId="409"/>
    <cellStyle name="Normal 2 4 11" xfId="410"/>
    <cellStyle name="Normal 2 4 12" xfId="411"/>
    <cellStyle name="Normal 2 4 13" xfId="412"/>
    <cellStyle name="Normal 2 4 14" xfId="413"/>
    <cellStyle name="Normal 2 4 2" xfId="414"/>
    <cellStyle name="Normal 2 4 2 10" xfId="415"/>
    <cellStyle name="Normal 2 4 2 10 2" xfId="416"/>
    <cellStyle name="Normal 2 4 2 11" xfId="417"/>
    <cellStyle name="Normal 2 4 2 11 2" xfId="418"/>
    <cellStyle name="Normal 2 4 2 12" xfId="419"/>
    <cellStyle name="Normal 2 4 2 12 2" xfId="420"/>
    <cellStyle name="Normal 2 4 2 13" xfId="421"/>
    <cellStyle name="Normal 2 4 2 13 2" xfId="422"/>
    <cellStyle name="Normal 2 4 2 2" xfId="423"/>
    <cellStyle name="Normal 2 4 2 2 2" xfId="424"/>
    <cellStyle name="Normal 2 4 2 3" xfId="425"/>
    <cellStyle name="Normal 2 4 2 3 2" xfId="426"/>
    <cellStyle name="Normal 2 4 2 4" xfId="427"/>
    <cellStyle name="Normal 2 4 2 4 2" xfId="428"/>
    <cellStyle name="Normal 2 4 2 5" xfId="429"/>
    <cellStyle name="Normal 2 4 2 5 2" xfId="430"/>
    <cellStyle name="Normal 2 4 2 6" xfId="431"/>
    <cellStyle name="Normal 2 4 2 6 2" xfId="432"/>
    <cellStyle name="Normal 2 4 2 7" xfId="433"/>
    <cellStyle name="Normal 2 4 2 7 2" xfId="434"/>
    <cellStyle name="Normal 2 4 2 8" xfId="435"/>
    <cellStyle name="Normal 2 4 2 8 2" xfId="436"/>
    <cellStyle name="Normal 2 4 2 9" xfId="437"/>
    <cellStyle name="Normal 2 4 2 9 2" xfId="438"/>
    <cellStyle name="Normal 2 4 3" xfId="439"/>
    <cellStyle name="Normal 2 4 4" xfId="440"/>
    <cellStyle name="Normal 2 4 5" xfId="441"/>
    <cellStyle name="Normal 2 4 6" xfId="442"/>
    <cellStyle name="Normal 2 4 7" xfId="443"/>
    <cellStyle name="Normal 2 4 8" xfId="444"/>
    <cellStyle name="Normal 2 4 9" xfId="445"/>
    <cellStyle name="Normal 2 5" xfId="446"/>
    <cellStyle name="Normal 2 54" xfId="1581"/>
    <cellStyle name="Normal 2 6" xfId="447"/>
    <cellStyle name="Normal 2 7" xfId="448"/>
    <cellStyle name="Normal 2 8" xfId="449"/>
    <cellStyle name="Normal 2 9" xfId="450"/>
    <cellStyle name="Normal 2_Eomm commitment sheet format 131108" xfId="1582"/>
    <cellStyle name="Normal 20" xfId="451"/>
    <cellStyle name="Normal 20 2" xfId="452"/>
    <cellStyle name="Normal 21" xfId="453"/>
    <cellStyle name="Normal 21 2" xfId="1583"/>
    <cellStyle name="Normal 22" xfId="454"/>
    <cellStyle name="Normal 23" xfId="455"/>
    <cellStyle name="Normal 23 2" xfId="1584"/>
    <cellStyle name="Normal 24" xfId="456"/>
    <cellStyle name="Normal 25" xfId="457"/>
    <cellStyle name="Normal 25 2" xfId="1585"/>
    <cellStyle name="Normal 26" xfId="458"/>
    <cellStyle name="Normal 26 18" xfId="459"/>
    <cellStyle name="Normal 27" xfId="460"/>
    <cellStyle name="Normal 28" xfId="461"/>
    <cellStyle name="Normal 28 4" xfId="462"/>
    <cellStyle name="Normal 28 6" xfId="463"/>
    <cellStyle name="Normal 29" xfId="1086"/>
    <cellStyle name="Normal 3" xfId="464"/>
    <cellStyle name="Normal 3 10" xfId="465"/>
    <cellStyle name="Normal 3 11" xfId="466"/>
    <cellStyle name="Normal 3 12" xfId="467"/>
    <cellStyle name="Normal 3 12 2" xfId="468"/>
    <cellStyle name="Normal 3 13" xfId="469"/>
    <cellStyle name="Normal 3 13 2" xfId="470"/>
    <cellStyle name="Normal 3 14" xfId="471"/>
    <cellStyle name="Normal 3 14 2" xfId="472"/>
    <cellStyle name="Normal 3 15" xfId="473"/>
    <cellStyle name="Normal 3 15 2" xfId="474"/>
    <cellStyle name="Normal 3 16" xfId="475"/>
    <cellStyle name="Normal 3 16 2" xfId="476"/>
    <cellStyle name="Normal 3 17" xfId="477"/>
    <cellStyle name="Normal 3 17 2" xfId="478"/>
    <cellStyle name="Normal 3 18" xfId="479"/>
    <cellStyle name="Normal 3 18 2" xfId="480"/>
    <cellStyle name="Normal 3 19" xfId="481"/>
    <cellStyle name="Normal 3 19 2" xfId="482"/>
    <cellStyle name="Normal 3 2" xfId="483"/>
    <cellStyle name="Normal 3 2 10" xfId="484"/>
    <cellStyle name="Normal 3 2 10 2" xfId="485"/>
    <cellStyle name="Normal 3 2 11" xfId="486"/>
    <cellStyle name="Normal 3 2 11 2" xfId="487"/>
    <cellStyle name="Normal 3 2 12" xfId="488"/>
    <cellStyle name="Normal 3 2 12 2" xfId="489"/>
    <cellStyle name="Normal 3 2 13" xfId="490"/>
    <cellStyle name="Normal 3 2 13 2" xfId="491"/>
    <cellStyle name="Normal 3 2 14" xfId="492"/>
    <cellStyle name="Normal 3 2 2" xfId="493"/>
    <cellStyle name="Normal 3 2 2 2" xfId="494"/>
    <cellStyle name="Normal 3 2 3" xfId="495"/>
    <cellStyle name="Normal 3 2 3 2" xfId="496"/>
    <cellStyle name="Normal 3 2 4" xfId="497"/>
    <cellStyle name="Normal 3 2 4 2" xfId="498"/>
    <cellStyle name="Normal 3 2 5" xfId="499"/>
    <cellStyle name="Normal 3 2 5 2" xfId="500"/>
    <cellStyle name="Normal 3 2 6" xfId="501"/>
    <cellStyle name="Normal 3 2 6 2" xfId="502"/>
    <cellStyle name="Normal 3 2 7" xfId="503"/>
    <cellStyle name="Normal 3 2 7 2" xfId="504"/>
    <cellStyle name="Normal 3 2 8" xfId="505"/>
    <cellStyle name="Normal 3 2 8 2" xfId="506"/>
    <cellStyle name="Normal 3 2 9" xfId="507"/>
    <cellStyle name="Normal 3 2 9 2" xfId="508"/>
    <cellStyle name="Normal 3 20" xfId="509"/>
    <cellStyle name="Normal 3 20 2" xfId="510"/>
    <cellStyle name="Normal 3 21" xfId="511"/>
    <cellStyle name="Normal 3 21 2" xfId="512"/>
    <cellStyle name="Normal 3 22" xfId="513"/>
    <cellStyle name="Normal 3 22 2" xfId="514"/>
    <cellStyle name="Normal 3 23" xfId="515"/>
    <cellStyle name="Normal 3 23 2" xfId="516"/>
    <cellStyle name="Normal 3 24" xfId="517"/>
    <cellStyle name="Normal 3 25" xfId="518"/>
    <cellStyle name="Normal 3 3" xfId="519"/>
    <cellStyle name="Normal 3 3 10" xfId="520"/>
    <cellStyle name="Normal 3 3 10 2" xfId="521"/>
    <cellStyle name="Normal 3 3 11" xfId="522"/>
    <cellStyle name="Normal 3 3 11 2" xfId="523"/>
    <cellStyle name="Normal 3 3 12" xfId="524"/>
    <cellStyle name="Normal 3 3 12 2" xfId="525"/>
    <cellStyle name="Normal 3 3 13" xfId="526"/>
    <cellStyle name="Normal 3 3 13 2" xfId="527"/>
    <cellStyle name="Normal 3 3 2" xfId="528"/>
    <cellStyle name="Normal 3 3 2 2" xfId="529"/>
    <cellStyle name="Normal 3 3 3" xfId="530"/>
    <cellStyle name="Normal 3 3 3 2" xfId="531"/>
    <cellStyle name="Normal 3 3 4" xfId="532"/>
    <cellStyle name="Normal 3 3 4 2" xfId="533"/>
    <cellStyle name="Normal 3 3 5" xfId="534"/>
    <cellStyle name="Normal 3 3 5 2" xfId="535"/>
    <cellStyle name="Normal 3 3 6" xfId="536"/>
    <cellStyle name="Normal 3 3 6 2" xfId="537"/>
    <cellStyle name="Normal 3 3 7" xfId="538"/>
    <cellStyle name="Normal 3 3 7 2" xfId="539"/>
    <cellStyle name="Normal 3 3 8" xfId="540"/>
    <cellStyle name="Normal 3 3 8 2" xfId="541"/>
    <cellStyle name="Normal 3 3 9" xfId="542"/>
    <cellStyle name="Normal 3 3 9 2" xfId="543"/>
    <cellStyle name="Normal 3 4" xfId="544"/>
    <cellStyle name="Normal 3 4 10" xfId="545"/>
    <cellStyle name="Normal 3 4 10 2" xfId="546"/>
    <cellStyle name="Normal 3 4 11" xfId="547"/>
    <cellStyle name="Normal 3 4 11 2" xfId="548"/>
    <cellStyle name="Normal 3 4 12" xfId="549"/>
    <cellStyle name="Normal 3 4 12 2" xfId="550"/>
    <cellStyle name="Normal 3 4 13" xfId="551"/>
    <cellStyle name="Normal 3 4 13 2" xfId="552"/>
    <cellStyle name="Normal 3 4 2" xfId="553"/>
    <cellStyle name="Normal 3 4 2 2" xfId="554"/>
    <cellStyle name="Normal 3 4 3" xfId="555"/>
    <cellStyle name="Normal 3 4 3 2" xfId="556"/>
    <cellStyle name="Normal 3 4 4" xfId="557"/>
    <cellStyle name="Normal 3 4 4 2" xfId="558"/>
    <cellStyle name="Normal 3 4 5" xfId="559"/>
    <cellStyle name="Normal 3 4 5 2" xfId="560"/>
    <cellStyle name="Normal 3 4 6" xfId="561"/>
    <cellStyle name="Normal 3 4 6 2" xfId="562"/>
    <cellStyle name="Normal 3 4 7" xfId="563"/>
    <cellStyle name="Normal 3 4 7 2" xfId="564"/>
    <cellStyle name="Normal 3 4 8" xfId="565"/>
    <cellStyle name="Normal 3 4 8 2" xfId="566"/>
    <cellStyle name="Normal 3 4 9" xfId="567"/>
    <cellStyle name="Normal 3 4 9 2" xfId="568"/>
    <cellStyle name="Normal 3 5" xfId="569"/>
    <cellStyle name="Normal 3 5 10" xfId="570"/>
    <cellStyle name="Normal 3 5 10 2" xfId="571"/>
    <cellStyle name="Normal 3 5 11" xfId="572"/>
    <cellStyle name="Normal 3 5 11 2" xfId="573"/>
    <cellStyle name="Normal 3 5 12" xfId="574"/>
    <cellStyle name="Normal 3 5 12 2" xfId="575"/>
    <cellStyle name="Normal 3 5 13" xfId="576"/>
    <cellStyle name="Normal 3 5 13 2" xfId="577"/>
    <cellStyle name="Normal 3 5 2" xfId="578"/>
    <cellStyle name="Normal 3 5 2 2" xfId="579"/>
    <cellStyle name="Normal 3 5 3" xfId="580"/>
    <cellStyle name="Normal 3 5 3 2" xfId="581"/>
    <cellStyle name="Normal 3 5 4" xfId="582"/>
    <cellStyle name="Normal 3 5 4 2" xfId="583"/>
    <cellStyle name="Normal 3 5 5" xfId="584"/>
    <cellStyle name="Normal 3 5 5 2" xfId="585"/>
    <cellStyle name="Normal 3 5 6" xfId="586"/>
    <cellStyle name="Normal 3 5 6 2" xfId="587"/>
    <cellStyle name="Normal 3 5 7" xfId="588"/>
    <cellStyle name="Normal 3 5 7 2" xfId="589"/>
    <cellStyle name="Normal 3 5 8" xfId="590"/>
    <cellStyle name="Normal 3 5 8 2" xfId="591"/>
    <cellStyle name="Normal 3 5 9" xfId="592"/>
    <cellStyle name="Normal 3 5 9 2" xfId="593"/>
    <cellStyle name="Normal 3 6" xfId="594"/>
    <cellStyle name="Normal 3 6 10" xfId="595"/>
    <cellStyle name="Normal 3 6 10 2" xfId="596"/>
    <cellStyle name="Normal 3 6 11" xfId="597"/>
    <cellStyle name="Normal 3 6 11 2" xfId="598"/>
    <cellStyle name="Normal 3 6 12" xfId="599"/>
    <cellStyle name="Normal 3 6 12 2" xfId="600"/>
    <cellStyle name="Normal 3 6 13" xfId="601"/>
    <cellStyle name="Normal 3 6 13 2" xfId="602"/>
    <cellStyle name="Normal 3 6 2" xfId="603"/>
    <cellStyle name="Normal 3 6 2 2" xfId="604"/>
    <cellStyle name="Normal 3 6 3" xfId="605"/>
    <cellStyle name="Normal 3 6 3 2" xfId="606"/>
    <cellStyle name="Normal 3 6 4" xfId="607"/>
    <cellStyle name="Normal 3 6 4 2" xfId="608"/>
    <cellStyle name="Normal 3 6 5" xfId="609"/>
    <cellStyle name="Normal 3 6 5 2" xfId="610"/>
    <cellStyle name="Normal 3 6 6" xfId="611"/>
    <cellStyle name="Normal 3 6 6 2" xfId="612"/>
    <cellStyle name="Normal 3 6 7" xfId="613"/>
    <cellStyle name="Normal 3 6 7 2" xfId="614"/>
    <cellStyle name="Normal 3 6 8" xfId="615"/>
    <cellStyle name="Normal 3 6 8 2" xfId="616"/>
    <cellStyle name="Normal 3 6 9" xfId="617"/>
    <cellStyle name="Normal 3 6 9 2" xfId="618"/>
    <cellStyle name="Normal 3 7" xfId="619"/>
    <cellStyle name="Normal 3 7 10" xfId="620"/>
    <cellStyle name="Normal 3 7 10 2" xfId="621"/>
    <cellStyle name="Normal 3 7 11" xfId="622"/>
    <cellStyle name="Normal 3 7 11 2" xfId="623"/>
    <cellStyle name="Normal 3 7 12" xfId="624"/>
    <cellStyle name="Normal 3 7 12 2" xfId="625"/>
    <cellStyle name="Normal 3 7 13" xfId="626"/>
    <cellStyle name="Normal 3 7 13 2" xfId="627"/>
    <cellStyle name="Normal 3 7 2" xfId="628"/>
    <cellStyle name="Normal 3 7 2 2" xfId="629"/>
    <cellStyle name="Normal 3 7 3" xfId="630"/>
    <cellStyle name="Normal 3 7 3 2" xfId="631"/>
    <cellStyle name="Normal 3 7 4" xfId="632"/>
    <cellStyle name="Normal 3 7 4 2" xfId="633"/>
    <cellStyle name="Normal 3 7 5" xfId="634"/>
    <cellStyle name="Normal 3 7 5 2" xfId="635"/>
    <cellStyle name="Normal 3 7 6" xfId="636"/>
    <cellStyle name="Normal 3 7 6 2" xfId="637"/>
    <cellStyle name="Normal 3 7 7" xfId="638"/>
    <cellStyle name="Normal 3 7 7 2" xfId="639"/>
    <cellStyle name="Normal 3 7 8" xfId="640"/>
    <cellStyle name="Normal 3 7 8 2" xfId="641"/>
    <cellStyle name="Normal 3 7 9" xfId="642"/>
    <cellStyle name="Normal 3 7 9 2" xfId="643"/>
    <cellStyle name="Normal 3 8" xfId="644"/>
    <cellStyle name="Normal 3 9" xfId="645"/>
    <cellStyle name="Normal 3_Eomm commitment sheet format 131108" xfId="1586"/>
    <cellStyle name="Normal 30" xfId="1088"/>
    <cellStyle name="Normal 31" xfId="1091"/>
    <cellStyle name="Normal 32" xfId="1587"/>
    <cellStyle name="Normal 33" xfId="1588"/>
    <cellStyle name="Normal 33 2" xfId="1589"/>
    <cellStyle name="Normal 34" xfId="1590"/>
    <cellStyle name="Normal 35" xfId="1591"/>
    <cellStyle name="Normal 36" xfId="1592"/>
    <cellStyle name="Normal 37" xfId="1593"/>
    <cellStyle name="Normal 38" xfId="1594"/>
    <cellStyle name="Normal 39" xfId="1595"/>
    <cellStyle name="Normal 4" xfId="646"/>
    <cellStyle name="Normal 4 10" xfId="647"/>
    <cellStyle name="Normal 4 10 2" xfId="648"/>
    <cellStyle name="Normal 4 11" xfId="649"/>
    <cellStyle name="Normal 4 11 2" xfId="650"/>
    <cellStyle name="Normal 4 12" xfId="651"/>
    <cellStyle name="Normal 4 12 2" xfId="652"/>
    <cellStyle name="Normal 4 13" xfId="653"/>
    <cellStyle name="Normal 4 13 2" xfId="654"/>
    <cellStyle name="Normal 4 14" xfId="655"/>
    <cellStyle name="Normal 4 14 2" xfId="656"/>
    <cellStyle name="Normal 4 15" xfId="657"/>
    <cellStyle name="Normal 4 15 2" xfId="658"/>
    <cellStyle name="Normal 4 16" xfId="659"/>
    <cellStyle name="Normal 4 16 2" xfId="660"/>
    <cellStyle name="Normal 4 17" xfId="661"/>
    <cellStyle name="Normal 4 17 2" xfId="662"/>
    <cellStyle name="Normal 4 18" xfId="663"/>
    <cellStyle name="Normal 4 18 2" xfId="664"/>
    <cellStyle name="Normal 4 2" xfId="665"/>
    <cellStyle name="Normal 4 2 2" xfId="666"/>
    <cellStyle name="Normal 4 2 3" xfId="667"/>
    <cellStyle name="Normal 4 3" xfId="668"/>
    <cellStyle name="Normal 4 3 2" xfId="669"/>
    <cellStyle name="Normal 4 4" xfId="670"/>
    <cellStyle name="Normal 4 4 2" xfId="671"/>
    <cellStyle name="Normal 4 5" xfId="672"/>
    <cellStyle name="Normal 4 5 2" xfId="673"/>
    <cellStyle name="Normal 4 6" xfId="674"/>
    <cellStyle name="Normal 4 6 2" xfId="675"/>
    <cellStyle name="Normal 4 7" xfId="676"/>
    <cellStyle name="Normal 4 7 2" xfId="677"/>
    <cellStyle name="Normal 4 8" xfId="678"/>
    <cellStyle name="Normal 4 8 2" xfId="679"/>
    <cellStyle name="Normal 4 9" xfId="680"/>
    <cellStyle name="Normal 4 9 2" xfId="681"/>
    <cellStyle name="Normal 40" xfId="1596"/>
    <cellStyle name="Normal 41" xfId="682"/>
    <cellStyle name="Normal 42" xfId="1597"/>
    <cellStyle name="Normal 43" xfId="1598"/>
    <cellStyle name="Normal 44" xfId="1599"/>
    <cellStyle name="Normal 45" xfId="1600"/>
    <cellStyle name="Normal 46" xfId="683"/>
    <cellStyle name="Normal 47" xfId="684"/>
    <cellStyle name="Normal 48" xfId="685"/>
    <cellStyle name="Normal 49" xfId="1601"/>
    <cellStyle name="Normal 49 2" xfId="686"/>
    <cellStyle name="Normal 49 3" xfId="687"/>
    <cellStyle name="Normal 5" xfId="688"/>
    <cellStyle name="Normal 5 10" xfId="689"/>
    <cellStyle name="Normal 5 10 2" xfId="690"/>
    <cellStyle name="Normal 5 11" xfId="691"/>
    <cellStyle name="Normal 5 11 2" xfId="692"/>
    <cellStyle name="Normal 5 12" xfId="693"/>
    <cellStyle name="Normal 5 12 2" xfId="694"/>
    <cellStyle name="Normal 5 13" xfId="695"/>
    <cellStyle name="Normal 5 13 2" xfId="696"/>
    <cellStyle name="Normal 5 14" xfId="697"/>
    <cellStyle name="Normal 5 14 2" xfId="698"/>
    <cellStyle name="Normal 5 15" xfId="699"/>
    <cellStyle name="Normal 5 15 2" xfId="700"/>
    <cellStyle name="Normal 5 16" xfId="701"/>
    <cellStyle name="Normal 5 16 2" xfId="702"/>
    <cellStyle name="Normal 5 17" xfId="703"/>
    <cellStyle name="Normal 5 17 2" xfId="704"/>
    <cellStyle name="Normal 5 18" xfId="705"/>
    <cellStyle name="Normal 5 18 2" xfId="706"/>
    <cellStyle name="Normal 5 2" xfId="707"/>
    <cellStyle name="Normal 5 2 2" xfId="708"/>
    <cellStyle name="Normal 5 3" xfId="709"/>
    <cellStyle name="Normal 5 3 2" xfId="710"/>
    <cellStyle name="Normal 5 4" xfId="711"/>
    <cellStyle name="Normal 5 4 2" xfId="712"/>
    <cellStyle name="Normal 5 5" xfId="713"/>
    <cellStyle name="Normal 5 5 2" xfId="714"/>
    <cellStyle name="Normal 5 6" xfId="715"/>
    <cellStyle name="Normal 5 6 2" xfId="716"/>
    <cellStyle name="Normal 5 7" xfId="717"/>
    <cellStyle name="Normal 5 7 2" xfId="718"/>
    <cellStyle name="Normal 5 8" xfId="719"/>
    <cellStyle name="Normal 5 8 2" xfId="720"/>
    <cellStyle name="Normal 5 9" xfId="721"/>
    <cellStyle name="Normal 5 9 2" xfId="722"/>
    <cellStyle name="Normal 50" xfId="1602"/>
    <cellStyle name="Normal 50 2" xfId="723"/>
    <cellStyle name="Normal 50 3" xfId="724"/>
    <cellStyle name="Normal 51" xfId="1603"/>
    <cellStyle name="Normal 51 2" xfId="725"/>
    <cellStyle name="Normal 51 3" xfId="726"/>
    <cellStyle name="Normal 52" xfId="1604"/>
    <cellStyle name="Normal 52 2" xfId="727"/>
    <cellStyle name="Normal 52 3" xfId="728"/>
    <cellStyle name="Normal 53" xfId="1605"/>
    <cellStyle name="Normal 53 2" xfId="729"/>
    <cellStyle name="Normal 53 3" xfId="730"/>
    <cellStyle name="Normal 54" xfId="1606"/>
    <cellStyle name="Normal 54 2" xfId="731"/>
    <cellStyle name="Normal 54 3" xfId="732"/>
    <cellStyle name="Normal 55" xfId="1607"/>
    <cellStyle name="Normal 55 2" xfId="733"/>
    <cellStyle name="Normal 55 3" xfId="734"/>
    <cellStyle name="Normal 56" xfId="1608"/>
    <cellStyle name="Normal 56 2" xfId="735"/>
    <cellStyle name="Normal 56 3" xfId="736"/>
    <cellStyle name="Normal 57" xfId="1609"/>
    <cellStyle name="Normal 57 2" xfId="737"/>
    <cellStyle name="Normal 57 3" xfId="738"/>
    <cellStyle name="Normal 58" xfId="1610"/>
    <cellStyle name="Normal 58 2" xfId="739"/>
    <cellStyle name="Normal 58 3" xfId="740"/>
    <cellStyle name="Normal 59" xfId="1611"/>
    <cellStyle name="Normal 59 2" xfId="741"/>
    <cellStyle name="Normal 59 3" xfId="742"/>
    <cellStyle name="Normal 6" xfId="743"/>
    <cellStyle name="Normal 6 2" xfId="1612"/>
    <cellStyle name="Normal 60" xfId="1613"/>
    <cellStyle name="Normal 60 2" xfId="744"/>
    <cellStyle name="Normal 60 3" xfId="745"/>
    <cellStyle name="Normal 61" xfId="1614"/>
    <cellStyle name="Normal 61 2" xfId="746"/>
    <cellStyle name="Normal 61 3" xfId="747"/>
    <cellStyle name="Normal 62" xfId="1615"/>
    <cellStyle name="Normal 62 2" xfId="748"/>
    <cellStyle name="Normal 62 3" xfId="749"/>
    <cellStyle name="Normal 63" xfId="1616"/>
    <cellStyle name="Normal 63 2" xfId="750"/>
    <cellStyle name="Normal 63 3" xfId="751"/>
    <cellStyle name="Normal 64" xfId="1617"/>
    <cellStyle name="Normal 64 2" xfId="752"/>
    <cellStyle name="Normal 64 3" xfId="753"/>
    <cellStyle name="Normal 65" xfId="1919"/>
    <cellStyle name="Normal 65 2" xfId="754"/>
    <cellStyle name="Normal 65 3" xfId="755"/>
    <cellStyle name="Normal 66" xfId="1921"/>
    <cellStyle name="Normal 66 2" xfId="756"/>
    <cellStyle name="Normal 66 3" xfId="757"/>
    <cellStyle name="Normal 67" xfId="1923"/>
    <cellStyle name="Normal 67 2" xfId="758"/>
    <cellStyle name="Normal 67 3" xfId="759"/>
    <cellStyle name="Normal 68" xfId="1925"/>
    <cellStyle name="Normal 68 2" xfId="760"/>
    <cellStyle name="Normal 68 3" xfId="761"/>
    <cellStyle name="Normal 69" xfId="1927"/>
    <cellStyle name="Normal 69 2" xfId="762"/>
    <cellStyle name="Normal 69 3" xfId="763"/>
    <cellStyle name="Normal 7" xfId="764"/>
    <cellStyle name="Normal 7 10" xfId="765"/>
    <cellStyle name="Normal 7 10 2" xfId="766"/>
    <cellStyle name="Normal 7 11" xfId="767"/>
    <cellStyle name="Normal 7 11 2" xfId="768"/>
    <cellStyle name="Normal 7 12" xfId="769"/>
    <cellStyle name="Normal 7 12 2" xfId="770"/>
    <cellStyle name="Normal 7 13" xfId="771"/>
    <cellStyle name="Normal 7 13 2" xfId="772"/>
    <cellStyle name="Normal 7 14" xfId="773"/>
    <cellStyle name="Normal 7 14 2" xfId="774"/>
    <cellStyle name="Normal 7 15" xfId="775"/>
    <cellStyle name="Normal 7 15 2" xfId="776"/>
    <cellStyle name="Normal 7 16" xfId="777"/>
    <cellStyle name="Normal 7 16 2" xfId="778"/>
    <cellStyle name="Normal 7 17" xfId="779"/>
    <cellStyle name="Normal 7 17 2" xfId="780"/>
    <cellStyle name="Normal 7 18" xfId="781"/>
    <cellStyle name="Normal 7 18 2" xfId="782"/>
    <cellStyle name="Normal 7 2" xfId="783"/>
    <cellStyle name="Normal 7 2 2" xfId="784"/>
    <cellStyle name="Normal 7 3" xfId="785"/>
    <cellStyle name="Normal 7 3 2" xfId="786"/>
    <cellStyle name="Normal 7 4" xfId="787"/>
    <cellStyle name="Normal 7 4 2" xfId="788"/>
    <cellStyle name="Normal 7 5" xfId="789"/>
    <cellStyle name="Normal 7 5 2" xfId="790"/>
    <cellStyle name="Normal 7 6" xfId="791"/>
    <cellStyle name="Normal 7 6 2" xfId="792"/>
    <cellStyle name="Normal 7 7" xfId="793"/>
    <cellStyle name="Normal 7 7 2" xfId="794"/>
    <cellStyle name="Normal 7 8" xfId="795"/>
    <cellStyle name="Normal 7 8 2" xfId="796"/>
    <cellStyle name="Normal 7 9" xfId="797"/>
    <cellStyle name="Normal 7 9 2" xfId="798"/>
    <cellStyle name="Normal 70" xfId="1929"/>
    <cellStyle name="Normal 70 2" xfId="799"/>
    <cellStyle name="Normal 70 3" xfId="800"/>
    <cellStyle name="Normal 71" xfId="1930"/>
    <cellStyle name="Normal 71 2" xfId="801"/>
    <cellStyle name="Normal 71 3" xfId="802"/>
    <cellStyle name="Normal 72" xfId="1931"/>
    <cellStyle name="Normal 72 2" xfId="803"/>
    <cellStyle name="Normal 72 3" xfId="804"/>
    <cellStyle name="Normal 73" xfId="1932"/>
    <cellStyle name="Normal 73 2" xfId="805"/>
    <cellStyle name="Normal 73 3" xfId="806"/>
    <cellStyle name="Normal 74" xfId="1933"/>
    <cellStyle name="Normal 74 2" xfId="807"/>
    <cellStyle name="Normal 74 3" xfId="808"/>
    <cellStyle name="Normal 75" xfId="1935"/>
    <cellStyle name="Normal 75 2" xfId="809"/>
    <cellStyle name="Normal 75 3" xfId="810"/>
    <cellStyle name="Normal 76" xfId="1939"/>
    <cellStyle name="Normal 76 2" xfId="811"/>
    <cellStyle name="Normal 76 3" xfId="812"/>
    <cellStyle name="Normal 77" xfId="1941"/>
    <cellStyle name="Normal 77 2" xfId="813"/>
    <cellStyle name="Normal 77 3" xfId="814"/>
    <cellStyle name="Normal 78 2" xfId="815"/>
    <cellStyle name="Normal 78 3" xfId="816"/>
    <cellStyle name="Normal 79" xfId="817"/>
    <cellStyle name="Normal 79 2" xfId="818"/>
    <cellStyle name="Normal 79 2 2" xfId="819"/>
    <cellStyle name="Normal 79 3" xfId="820"/>
    <cellStyle name="Normal 79 3 2" xfId="821"/>
    <cellStyle name="Normal 79 4" xfId="822"/>
    <cellStyle name="Normal 8" xfId="823"/>
    <cellStyle name="Normal 8 2" xfId="824"/>
    <cellStyle name="Normal 8 2 2" xfId="825"/>
    <cellStyle name="Normal 8 3" xfId="826"/>
    <cellStyle name="Normal 8 3 2" xfId="827"/>
    <cellStyle name="Normal 8 4" xfId="828"/>
    <cellStyle name="Normal 8 4 2" xfId="829"/>
    <cellStyle name="Normal 8 5" xfId="830"/>
    <cellStyle name="Normal 8 5 2" xfId="831"/>
    <cellStyle name="Normal 80" xfId="832"/>
    <cellStyle name="Normal 80 2" xfId="833"/>
    <cellStyle name="Normal 80 2 2" xfId="834"/>
    <cellStyle name="Normal 80 3" xfId="835"/>
    <cellStyle name="Normal 80 3 2" xfId="836"/>
    <cellStyle name="Normal 80 4" xfId="837"/>
    <cellStyle name="Normal 81" xfId="838"/>
    <cellStyle name="Normal 81 2" xfId="839"/>
    <cellStyle name="Normal 81 3" xfId="840"/>
    <cellStyle name="Normal 82" xfId="841"/>
    <cellStyle name="Normal 82 2" xfId="842"/>
    <cellStyle name="Normal 82 3" xfId="843"/>
    <cellStyle name="Normal 83" xfId="844"/>
    <cellStyle name="Normal 83 2" xfId="845"/>
    <cellStyle name="Normal 83 3" xfId="846"/>
    <cellStyle name="Normal 84" xfId="847"/>
    <cellStyle name="Normal 84 2" xfId="848"/>
    <cellStyle name="Normal 84 3" xfId="849"/>
    <cellStyle name="Normal 85" xfId="850"/>
    <cellStyle name="Normal 85 2" xfId="851"/>
    <cellStyle name="Normal 85 3" xfId="852"/>
    <cellStyle name="Normal 86" xfId="853"/>
    <cellStyle name="Normal 86 2" xfId="854"/>
    <cellStyle name="Normal 86 3" xfId="855"/>
    <cellStyle name="Normal 87" xfId="856"/>
    <cellStyle name="Normal 87 2" xfId="857"/>
    <cellStyle name="Normal 87 3" xfId="858"/>
    <cellStyle name="Normal 88" xfId="859"/>
    <cellStyle name="Normal 88 2" xfId="860"/>
    <cellStyle name="Normal 88 3" xfId="861"/>
    <cellStyle name="Normal 89" xfId="862"/>
    <cellStyle name="Normal 89 2" xfId="863"/>
    <cellStyle name="Normal 89 3" xfId="864"/>
    <cellStyle name="Normal 9" xfId="865"/>
    <cellStyle name="Normal 9 2" xfId="866"/>
    <cellStyle name="Normal 9 2 2" xfId="867"/>
    <cellStyle name="Normal 9 3" xfId="868"/>
    <cellStyle name="Normal 9 3 2" xfId="869"/>
    <cellStyle name="Normal 9 4" xfId="870"/>
    <cellStyle name="Normal 9 4 2" xfId="871"/>
    <cellStyle name="Normal 9 5" xfId="872"/>
    <cellStyle name="Normal 9 5 2" xfId="873"/>
    <cellStyle name="Normal 90" xfId="874"/>
    <cellStyle name="Normal 90 2" xfId="875"/>
    <cellStyle name="Normal 90 3" xfId="876"/>
    <cellStyle name="Normal 91" xfId="877"/>
    <cellStyle name="Normal 91 2" xfId="878"/>
    <cellStyle name="Normal 91 3" xfId="879"/>
    <cellStyle name="Normal 92" xfId="880"/>
    <cellStyle name="Normal 92 2" xfId="881"/>
    <cellStyle name="Normal 92 3" xfId="882"/>
    <cellStyle name="Normal 93" xfId="883"/>
    <cellStyle name="Normal 93 2" xfId="884"/>
    <cellStyle name="Normal 93 3" xfId="885"/>
    <cellStyle name="Normal 94" xfId="886"/>
    <cellStyle name="Normal 94 2" xfId="887"/>
    <cellStyle name="Normal 94 3" xfId="888"/>
    <cellStyle name="Normal 95" xfId="889"/>
    <cellStyle name="Normal 95 2" xfId="890"/>
    <cellStyle name="Normal 95 3" xfId="891"/>
    <cellStyle name="Normal 96" xfId="892"/>
    <cellStyle name="Normal 96 2" xfId="893"/>
    <cellStyle name="Normal 96 2 2" xfId="894"/>
    <cellStyle name="Normal 96 3" xfId="895"/>
    <cellStyle name="Normal 97" xfId="896"/>
    <cellStyle name="Normal 97 2" xfId="897"/>
    <cellStyle name="Normal_Fall 12 BBB Woolrich Quote Sheet - Heather" xfId="1079"/>
    <cellStyle name="Normal_Fashion Bedding Fall 2012 2" xfId="1072"/>
    <cellStyle name="Normal_Spr NYM BBB Bath Accessory Quote  - Heather updated 033111 xls" xfId="1078"/>
    <cellStyle name="Normal1" xfId="898"/>
    <cellStyle name="Note 10" xfId="899"/>
    <cellStyle name="Note 10 2" xfId="900"/>
    <cellStyle name="Note 10 3" xfId="901"/>
    <cellStyle name="Note 10 4" xfId="902"/>
    <cellStyle name="Note 10 5" xfId="903"/>
    <cellStyle name="Note 10 6" xfId="904"/>
    <cellStyle name="Note 10 7" xfId="905"/>
    <cellStyle name="Note 11" xfId="906"/>
    <cellStyle name="Note 11 2" xfId="907"/>
    <cellStyle name="Note 11 3" xfId="908"/>
    <cellStyle name="Note 11 4" xfId="909"/>
    <cellStyle name="Note 11 5" xfId="910"/>
    <cellStyle name="Note 11 6" xfId="911"/>
    <cellStyle name="Note 11 7" xfId="912"/>
    <cellStyle name="Note 12" xfId="913"/>
    <cellStyle name="Note 12 2" xfId="914"/>
    <cellStyle name="Note 12 3" xfId="915"/>
    <cellStyle name="Note 12 4" xfId="916"/>
    <cellStyle name="Note 12 5" xfId="917"/>
    <cellStyle name="Note 12 6" xfId="918"/>
    <cellStyle name="Note 12 7" xfId="919"/>
    <cellStyle name="Note 13" xfId="920"/>
    <cellStyle name="Note 13 2" xfId="921"/>
    <cellStyle name="Note 13 3" xfId="922"/>
    <cellStyle name="Note 13 4" xfId="923"/>
    <cellStyle name="Note 13 5" xfId="924"/>
    <cellStyle name="Note 13 6" xfId="925"/>
    <cellStyle name="Note 13 7" xfId="926"/>
    <cellStyle name="Note 14" xfId="927"/>
    <cellStyle name="Note 14 2" xfId="928"/>
    <cellStyle name="Note 14 3" xfId="929"/>
    <cellStyle name="Note 14 4" xfId="930"/>
    <cellStyle name="Note 14 5" xfId="931"/>
    <cellStyle name="Note 14 6" xfId="932"/>
    <cellStyle name="Note 14 7" xfId="933"/>
    <cellStyle name="Note 15" xfId="934"/>
    <cellStyle name="Note 15 2" xfId="935"/>
    <cellStyle name="Note 15 3" xfId="936"/>
    <cellStyle name="Note 16" xfId="937"/>
    <cellStyle name="Note 16 2" xfId="938"/>
    <cellStyle name="Note 16 3" xfId="939"/>
    <cellStyle name="Note 2" xfId="940"/>
    <cellStyle name="Note 2 2" xfId="941"/>
    <cellStyle name="Note 2 3" xfId="942"/>
    <cellStyle name="Note 2 4" xfId="943"/>
    <cellStyle name="Note 2 5" xfId="944"/>
    <cellStyle name="Note 2 6" xfId="945"/>
    <cellStyle name="Note 2 7" xfId="946"/>
    <cellStyle name="Note 2 8" xfId="947"/>
    <cellStyle name="Note 3" xfId="948"/>
    <cellStyle name="Note 3 2" xfId="949"/>
    <cellStyle name="Note 3 3" xfId="950"/>
    <cellStyle name="Note 3 4" xfId="951"/>
    <cellStyle name="Note 3 5" xfId="952"/>
    <cellStyle name="Note 3 6" xfId="953"/>
    <cellStyle name="Note 3 7" xfId="954"/>
    <cellStyle name="Note 4" xfId="955"/>
    <cellStyle name="Note 4 2" xfId="956"/>
    <cellStyle name="Note 4 3" xfId="957"/>
    <cellStyle name="Note 4 4" xfId="958"/>
    <cellStyle name="Note 4 5" xfId="959"/>
    <cellStyle name="Note 4 6" xfId="960"/>
    <cellStyle name="Note 4 7" xfId="961"/>
    <cellStyle name="Note 5" xfId="962"/>
    <cellStyle name="Note 5 2" xfId="963"/>
    <cellStyle name="Note 5 3" xfId="964"/>
    <cellStyle name="Note 5 4" xfId="965"/>
    <cellStyle name="Note 5 5" xfId="966"/>
    <cellStyle name="Note 5 6" xfId="967"/>
    <cellStyle name="Note 5 7" xfId="968"/>
    <cellStyle name="Note 6" xfId="969"/>
    <cellStyle name="Note 6 2" xfId="970"/>
    <cellStyle name="Note 6 3" xfId="971"/>
    <cellStyle name="Note 6 4" xfId="972"/>
    <cellStyle name="Note 6 5" xfId="973"/>
    <cellStyle name="Note 6 6" xfId="974"/>
    <cellStyle name="Note 6 7" xfId="975"/>
    <cellStyle name="Note 7" xfId="976"/>
    <cellStyle name="Note 7 2" xfId="977"/>
    <cellStyle name="Note 7 3" xfId="978"/>
    <cellStyle name="Note 7 4" xfId="979"/>
    <cellStyle name="Note 7 5" xfId="980"/>
    <cellStyle name="Note 7 6" xfId="981"/>
    <cellStyle name="Note 7 7" xfId="982"/>
    <cellStyle name="Note 8" xfId="983"/>
    <cellStyle name="Note 8 2" xfId="984"/>
    <cellStyle name="Note 8 3" xfId="985"/>
    <cellStyle name="Note 8 4" xfId="986"/>
    <cellStyle name="Note 8 5" xfId="987"/>
    <cellStyle name="Note 8 6" xfId="988"/>
    <cellStyle name="Note 8 7" xfId="989"/>
    <cellStyle name="Note 9" xfId="990"/>
    <cellStyle name="Note 9 2" xfId="991"/>
    <cellStyle name="Note 9 3" xfId="992"/>
    <cellStyle name="Note 9 4" xfId="993"/>
    <cellStyle name="Note 9 5" xfId="994"/>
    <cellStyle name="Note 9 6" xfId="995"/>
    <cellStyle name="Note 9 7" xfId="996"/>
    <cellStyle name="Output 2" xfId="997"/>
    <cellStyle name="Percent 10" xfId="1618"/>
    <cellStyle name="Percent 11" xfId="1619"/>
    <cellStyle name="Percent 12" xfId="1620"/>
    <cellStyle name="Percent 13" xfId="1621"/>
    <cellStyle name="Percent 14" xfId="1622"/>
    <cellStyle name="Percent 15" xfId="1623"/>
    <cellStyle name="Percent 2" xfId="998"/>
    <cellStyle name="Percent 2 2" xfId="999"/>
    <cellStyle name="Percent 2 2 2 52" xfId="1624"/>
    <cellStyle name="Percent 2 3" xfId="1000"/>
    <cellStyle name="Percent 2 4" xfId="1946"/>
    <cellStyle name="Percent 3" xfId="1001"/>
    <cellStyle name="Percent 3 2" xfId="1002"/>
    <cellStyle name="Percent 4" xfId="1003"/>
    <cellStyle name="Percent 5" xfId="1004"/>
    <cellStyle name="Percent 6" xfId="1005"/>
    <cellStyle name="Percent 7" xfId="1625"/>
    <cellStyle name="Percent 8" xfId="1626"/>
    <cellStyle name="Percent 9" xfId="1627"/>
    <cellStyle name="RowLevel_0" xfId="1628"/>
    <cellStyle name="S0" xfId="1629"/>
    <cellStyle name="Style 1" xfId="1006"/>
    <cellStyle name="Style 1 2" xfId="1089"/>
    <cellStyle name="TextStyle" xfId="1007"/>
    <cellStyle name="Title 2" xfId="1008"/>
    <cellStyle name="Total 2" xfId="1009"/>
    <cellStyle name="Warning Text 2" xfId="1010"/>
    <cellStyle name="百分比" xfId="1077" builtinId="5"/>
    <cellStyle name="百分比 2" xfId="1057"/>
    <cellStyle name="百分比 3" xfId="1944"/>
    <cellStyle name="備註" xfId="1634"/>
    <cellStyle name="标题 1 2" xfId="1040"/>
    <cellStyle name="标题 1 3" xfId="1041"/>
    <cellStyle name="标题 2 2" xfId="1042"/>
    <cellStyle name="标题 2 3" xfId="1043"/>
    <cellStyle name="标题 3 2" xfId="1044"/>
    <cellStyle name="标题 3 3" xfId="1045"/>
    <cellStyle name="标题 4 2" xfId="1046"/>
    <cellStyle name="标题 4 3" xfId="1047"/>
    <cellStyle name="标题 5" xfId="1048"/>
    <cellStyle name="标题 6" xfId="1049"/>
    <cellStyle name="標題" xfId="1876"/>
    <cellStyle name="標題  2" xfId="1877"/>
    <cellStyle name="標題  3" xfId="1878"/>
    <cellStyle name="標題  4" xfId="1879"/>
    <cellStyle name="標題 1" xfId="1880"/>
    <cellStyle name="標題 2" xfId="1881"/>
    <cellStyle name="標題 3" xfId="1882"/>
    <cellStyle name="標題 4" xfId="1883"/>
    <cellStyle name="標題_AIM-JLA quote sheet-Meijer-11012012" xfId="1884"/>
    <cellStyle name="不良" xfId="1631"/>
    <cellStyle name="差 2" xfId="1016"/>
    <cellStyle name="差 3" xfId="1017"/>
    <cellStyle name="差_2010 Fall NYM SC Hooks quotesheet China version 9.8 10" xfId="1756"/>
    <cellStyle name="差_2010 Fall NYM SC Hooks quotesheet China version 9.8 10_Fall 13 Market shower curtain CCD-130307" xfId="1757"/>
    <cellStyle name="差_2010 Fall NYM SC Hooks quotesheet China version 9.8 10_Fall 13 Market shower curtain CCD-130307 2" xfId="1758"/>
    <cellStyle name="差_2010 Fall NYM SC Hooks quotesheet China version 9.8 10_Fall 13 Market shower curtain CCD-130308" xfId="1759"/>
    <cellStyle name="差_2010 Fall NYM SC Hooks quotesheet China version 9.8 10_Fall 13 Market shower curtain CCD-130308 2" xfId="1760"/>
    <cellStyle name="差_2010 Fall NYM SC Hooks quotesheet China version 9.8 10_Fall 14 Pool stock shower curtain CCD-131029" xfId="1761"/>
    <cellStyle name="差_2010 Fall NYM SC Hooks quotesheet China version 9.8 10_Fall 14 Pool stock shower curtain CCD-131105" xfId="1762"/>
    <cellStyle name="差_2010 Fall NYM SC Hooks quotesheet China version 9.8 10_Fall 14 Pool stock shower curtain CCD-131106" xfId="1763"/>
    <cellStyle name="差_2010 Fall NYM SC Hooks quotesheet China version 9.8 10_Fall 14 Pool stock shower curtain CCD-131113" xfId="1764"/>
    <cellStyle name="差_2010 Fall NYM SC Hooks quotesheet China version 9.8 10_Spring 13 Meijer Shower Curtain CCD-121023" xfId="1765"/>
    <cellStyle name="差_2010 Fall NYM SC Hooks quotesheet China version 9.8 10_Spring 13 Meijer Shower Curtain CCD-121023_Pooled stock new Melow SC quote - Heather" xfId="1766"/>
    <cellStyle name="差_2010 Fall NYM SC Hooks quotesheet China version 9.8 10_Spring 13 Meijer Shower Curtain CCD-121106" xfId="1767"/>
    <cellStyle name="差_2010 Fall NYM SC Hooks quotesheet China version 9.8 10_Spring 13 Meijer Shower Curtain CCD-121106_Pooled stock new Melow SC quote - Heather" xfId="1768"/>
    <cellStyle name="差_2010 Fall NYM SC Hooks quotesheet China version 9.8 10_Spring 13 Meijer Shower Curtain CCD-121128" xfId="1769"/>
    <cellStyle name="差_2010 Fall NYM SC Hooks quotesheet China version 9.8 10_Spring 13 Meijer Shower Curtain CCD-121128_Pooled stock new Melow SC quote - Heather" xfId="1770"/>
    <cellStyle name="差_2010 Fall NYM SC Hooks quotesheet China version 9.8 10_Spring 14 Pool stock Ruffle option 2 shower curtain CCD-130726" xfId="1771"/>
    <cellStyle name="差_2010 Fall NYM SC Hooks quotesheet China version 9.8 10_Spring 14 Pool stock shower curtain CCD-130625" xfId="1772"/>
    <cellStyle name="差_2010 Fall NYM SC Hooks quotesheet China version 9.8 10_Spring 14 Pool stock shower curtain CCD-130627" xfId="1773"/>
    <cellStyle name="差_2010 Fall NYM SC Hooks quotesheet China version 9.8 10_Spring 14 Pool stock shower curtain CCD-130801" xfId="1774"/>
    <cellStyle name="差_2010 Fall NYM SC Hooks quotesheet China version 9.8 10_Xl0000074" xfId="1775"/>
    <cellStyle name="差_2010 Fall NYM SC Hooks quotesheet China version 9.8 10_Xl0000074 2" xfId="1776"/>
    <cellStyle name="差_2010 Fall NYM SC Hooks quotesheet China version 9.8 10_Xl0000621" xfId="1777"/>
    <cellStyle name="差_2010 Fall NYM SC Hooks quotesheet China version 9.8 10_Xl0000621_Pooled stock new Melow SC quote - Heather" xfId="1778"/>
    <cellStyle name="差_2010 Fall NYM SC Hooks quotesheet China version 9.8 10_Xl0000628" xfId="1779"/>
    <cellStyle name="差_2010 Fall NYM SC Hooks quotesheet China version 9.8 10_Xl0000628_Pooled stock new Melow SC quote - Heather" xfId="1780"/>
    <cellStyle name="差_2010 Fall NYM SC Hooks quotesheet China version 9.8 10_Xl0000643" xfId="1781"/>
    <cellStyle name="差_2010 Fall NYM SC Hooks quotesheet China version 9.8 10_Xl0000643_Pooled stock new Melow SC quote - Heather" xfId="1782"/>
    <cellStyle name="差_2010 Fall NYM SC Hooks quotesheet China version 9.8 10_Xl0000648" xfId="1783"/>
    <cellStyle name="差_2010 Fall NYM SC Hooks quotesheet China version 9.8 10_Xl0000648_Pooled stock new Melow SC quote - Heather" xfId="1784"/>
    <cellStyle name="差_2010 Fall NYM SC Hooks quotesheet China version 9.8 10_Xl0000654" xfId="1785"/>
    <cellStyle name="差_2010 Fall NYM SC Hooks quotesheet China version 9.8 10_Xl0000654_Pooled stock new Melow SC quote - Heather" xfId="1786"/>
    <cellStyle name="差_2010 Fall NYM SC Hooks quotesheet China version 9.8 10_Xl0001305" xfId="1787"/>
    <cellStyle name="差_2010 Fall NYM SC Hooks quotesheet(Hellen)" xfId="1788"/>
    <cellStyle name="差_2010 Fall NYM SC Hooks quotesheet(Hellen)_Fall 13 Market shower curtain CCD-130307" xfId="1789"/>
    <cellStyle name="差_2010 Fall NYM SC Hooks quotesheet(Hellen)_Fall 13 Market shower curtain CCD-130307 2" xfId="1790"/>
    <cellStyle name="差_2010 Fall NYM SC Hooks quotesheet(Hellen)_Fall 13 Market shower curtain CCD-130308" xfId="1791"/>
    <cellStyle name="差_2010 Fall NYM SC Hooks quotesheet(Hellen)_Fall 13 Market shower curtain CCD-130308 2" xfId="1792"/>
    <cellStyle name="差_2010 Fall NYM SC Hooks quotesheet(Hellen)_Fall 14 Pool stock shower curtain CCD-131029" xfId="1793"/>
    <cellStyle name="差_2010 Fall NYM SC Hooks quotesheet(Hellen)_Fall 14 Pool stock shower curtain CCD-131105" xfId="1794"/>
    <cellStyle name="差_2010 Fall NYM SC Hooks quotesheet(Hellen)_Fall 14 Pool stock shower curtain CCD-131106" xfId="1795"/>
    <cellStyle name="差_2010 Fall NYM SC Hooks quotesheet(Hellen)_Fall 14 Pool stock shower curtain CCD-131113" xfId="1796"/>
    <cellStyle name="差_2010 Fall NYM SC Hooks quotesheet(Hellen)_Spring 13 Meijer Shower Curtain CCD-121023" xfId="1797"/>
    <cellStyle name="差_2010 Fall NYM SC Hooks quotesheet(Hellen)_Spring 13 Meijer Shower Curtain CCD-121023_Pooled stock new Melow SC quote - Heather" xfId="1798"/>
    <cellStyle name="差_2010 Fall NYM SC Hooks quotesheet(Hellen)_Spring 13 Meijer Shower Curtain CCD-121106" xfId="1799"/>
    <cellStyle name="差_2010 Fall NYM SC Hooks quotesheet(Hellen)_Spring 13 Meijer Shower Curtain CCD-121106_Pooled stock new Melow SC quote - Heather" xfId="1800"/>
    <cellStyle name="差_2010 Fall NYM SC Hooks quotesheet(Hellen)_Spring 13 Meijer Shower Curtain CCD-121128" xfId="1801"/>
    <cellStyle name="差_2010 Fall NYM SC Hooks quotesheet(Hellen)_Spring 13 Meijer Shower Curtain CCD-121128_Pooled stock new Melow SC quote - Heather" xfId="1802"/>
    <cellStyle name="差_2010 Fall NYM SC Hooks quotesheet(Hellen)_Spring 14 Pool stock Ruffle option 2 shower curtain CCD-130726" xfId="1803"/>
    <cellStyle name="差_2010 Fall NYM SC Hooks quotesheet(Hellen)_Spring 14 Pool stock shower curtain CCD-130625" xfId="1804"/>
    <cellStyle name="差_2010 Fall NYM SC Hooks quotesheet(Hellen)_Spring 14 Pool stock shower curtain CCD-130627" xfId="1805"/>
    <cellStyle name="差_2010 Fall NYM SC Hooks quotesheet(Hellen)_Spring 14 Pool stock shower curtain CCD-130801" xfId="1806"/>
    <cellStyle name="差_2010 Fall NYM SC Hooks quotesheet(Hellen)_Xl0000074" xfId="1807"/>
    <cellStyle name="差_2010 Fall NYM SC Hooks quotesheet(Hellen)_Xl0000074 2" xfId="1808"/>
    <cellStyle name="差_2010 Fall NYM SC Hooks quotesheet(Hellen)_Xl0000621" xfId="1809"/>
    <cellStyle name="差_2010 Fall NYM SC Hooks quotesheet(Hellen)_Xl0000621_Pooled stock new Melow SC quote - Heather" xfId="1810"/>
    <cellStyle name="差_2010 Fall NYM SC Hooks quotesheet(Hellen)_Xl0000628" xfId="1811"/>
    <cellStyle name="差_2010 Fall NYM SC Hooks quotesheet(Hellen)_Xl0000628_Pooled stock new Melow SC quote - Heather" xfId="1812"/>
    <cellStyle name="差_2010 Fall NYM SC Hooks quotesheet(Hellen)_Xl0000643" xfId="1813"/>
    <cellStyle name="差_2010 Fall NYM SC Hooks quotesheet(Hellen)_Xl0000643_Pooled stock new Melow SC quote - Heather" xfId="1814"/>
    <cellStyle name="差_2010 Fall NYM SC Hooks quotesheet(Hellen)_Xl0000648" xfId="1815"/>
    <cellStyle name="差_2010 Fall NYM SC Hooks quotesheet(Hellen)_Xl0000648_Pooled stock new Melow SC quote - Heather" xfId="1816"/>
    <cellStyle name="差_2010 Fall NYM SC Hooks quotesheet(Hellen)_Xl0000654" xfId="1817"/>
    <cellStyle name="差_2010 Fall NYM SC Hooks quotesheet(Hellen)_Xl0000654_Pooled stock new Melow SC quote - Heather" xfId="1818"/>
    <cellStyle name="差_2010 Fall NYM SC Hooks quotesheet(Hellen)_Xl0001305" xfId="1819"/>
    <cellStyle name="差_2010 Fall NYM Towel quote sheet--China revision 9 9 10-E" xfId="1820"/>
    <cellStyle name="差_2010 Fall NYM Towel quote sheet--China revision 9 9 10-E_Fall 13 Market shower curtain CCD-130307" xfId="1821"/>
    <cellStyle name="差_2010 Fall NYM Towel quote sheet--China revision 9 9 10-E_Fall 13 Market shower curtain CCD-130307 2" xfId="1822"/>
    <cellStyle name="差_2010 Fall NYM Towel quote sheet--China revision 9 9 10-E_Fall 13 Market shower curtain CCD-130308" xfId="1823"/>
    <cellStyle name="差_2010 Fall NYM Towel quote sheet--China revision 9 9 10-E_Fall 13 Market shower curtain CCD-130308 2" xfId="1824"/>
    <cellStyle name="差_2010 Fall NYM Towel quote sheet--China revision 9 9 10-E_Fall 14 Pool stock shower curtain CCD-131029" xfId="1825"/>
    <cellStyle name="差_2010 Fall NYM Towel quote sheet--China revision 9 9 10-E_Fall 14 Pool stock shower curtain CCD-131105" xfId="1826"/>
    <cellStyle name="差_2010 Fall NYM Towel quote sheet--China revision 9 9 10-E_Fall 14 Pool stock shower curtain CCD-131106" xfId="1827"/>
    <cellStyle name="差_2010 Fall NYM Towel quote sheet--China revision 9 9 10-E_Fall 14 Pool stock shower curtain CCD-131113" xfId="1828"/>
    <cellStyle name="差_2010 Fall NYM Towel quote sheet--China revision 9 9 10-E_Spring 13 Meijer Shower Curtain CCD-121023" xfId="1829"/>
    <cellStyle name="差_2010 Fall NYM Towel quote sheet--China revision 9 9 10-E_Spring 13 Meijer Shower Curtain CCD-121023_Pooled stock new Melow SC quote - Heather" xfId="1830"/>
    <cellStyle name="差_2010 Fall NYM Towel quote sheet--China revision 9 9 10-E_Spring 13 Meijer Shower Curtain CCD-121106" xfId="1831"/>
    <cellStyle name="差_2010 Fall NYM Towel quote sheet--China revision 9 9 10-E_Spring 13 Meijer Shower Curtain CCD-121106_Pooled stock new Melow SC quote - Heather" xfId="1832"/>
    <cellStyle name="差_2010 Fall NYM Towel quote sheet--China revision 9 9 10-E_Spring 13 Meijer Shower Curtain CCD-121128" xfId="1833"/>
    <cellStyle name="差_2010 Fall NYM Towel quote sheet--China revision 9 9 10-E_Spring 13 Meijer Shower Curtain CCD-121128_Pooled stock new Melow SC quote - Heather" xfId="1834"/>
    <cellStyle name="差_2010 Fall NYM Towel quote sheet--China revision 9 9 10-E_Spring 14 Pool stock Ruffle option 2 shower curtain CCD-130726" xfId="1835"/>
    <cellStyle name="差_2010 Fall NYM Towel quote sheet--China revision 9 9 10-E_Spring 14 Pool stock shower curtain CCD-130625" xfId="1836"/>
    <cellStyle name="差_2010 Fall NYM Towel quote sheet--China revision 9 9 10-E_Spring 14 Pool stock shower curtain CCD-130627" xfId="1837"/>
    <cellStyle name="差_2010 Fall NYM Towel quote sheet--China revision 9 9 10-E_Spring 14 Pool stock shower curtain CCD-130801" xfId="1838"/>
    <cellStyle name="差_2010 Fall NYM Towel quote sheet--China revision 9 9 10-E_Xl0000074" xfId="1839"/>
    <cellStyle name="差_2010 Fall NYM Towel quote sheet--China revision 9 9 10-E_Xl0000074 2" xfId="1840"/>
    <cellStyle name="差_2010 Fall NYM Towel quote sheet--China revision 9 9 10-E_Xl0000621" xfId="1841"/>
    <cellStyle name="差_2010 Fall NYM Towel quote sheet--China revision 9 9 10-E_Xl0000621_Pooled stock new Melow SC quote - Heather" xfId="1842"/>
    <cellStyle name="差_2010 Fall NYM Towel quote sheet--China revision 9 9 10-E_Xl0000628" xfId="1843"/>
    <cellStyle name="差_2010 Fall NYM Towel quote sheet--China revision 9 9 10-E_Xl0000628_Pooled stock new Melow SC quote - Heather" xfId="1844"/>
    <cellStyle name="差_2010 Fall NYM Towel quote sheet--China revision 9 9 10-E_Xl0000643" xfId="1845"/>
    <cellStyle name="差_2010 Fall NYM Towel quote sheet--China revision 9 9 10-E_Xl0000643_Pooled stock new Melow SC quote - Heather" xfId="1846"/>
    <cellStyle name="差_2010 Fall NYM Towel quote sheet--China revision 9 9 10-E_Xl0000648" xfId="1847"/>
    <cellStyle name="差_2010 Fall NYM Towel quote sheet--China revision 9 9 10-E_Xl0000648_Pooled stock new Melow SC quote - Heather" xfId="1848"/>
    <cellStyle name="差_2010 Fall NYM Towel quote sheet--China revision 9 9 10-E_Xl0000654" xfId="1849"/>
    <cellStyle name="差_2010 Fall NYM Towel quote sheet--China revision 9 9 10-E_Xl0000654_Pooled stock new Melow SC quote - Heather" xfId="1850"/>
    <cellStyle name="差_2010 Fall NYM Towel quote sheet--China revision 9 9 10-E_Xl0001305" xfId="1851"/>
    <cellStyle name="差_BA Quotesheet JLA-March market -02272012" xfId="1852"/>
    <cellStyle name="差_BA Quotesheet JLA-March market -02272012 2" xfId="1853"/>
    <cellStyle name="差_EE Furniture Quotation of HH samples-20100906" xfId="1018"/>
    <cellStyle name="差_Meijer Bright endcap set price-4-21" xfId="1854"/>
    <cellStyle name="差_Meijer Bright endcap set price-4-8" xfId="1855"/>
    <cellStyle name="差_MEIJER Towel quotation 2012-10-30" xfId="1856"/>
    <cellStyle name="差_MEIJER Towel quotation 2012-10-31" xfId="1857"/>
    <cellStyle name="差_TW_Home_Quotation_sheet of HP samples-chairone-20100907" xfId="1019"/>
    <cellStyle name="差_TW_Home_Quotation_sheet of HP samples-chairone-20100907 (3)" xfId="1020"/>
    <cellStyle name="常?_quotation-Mercury  3.22.2011 (for BBB)" xfId="1858"/>
    <cellStyle name="常规" xfId="0" builtinId="0"/>
    <cellStyle name="常规 2" xfId="1021"/>
    <cellStyle name="常规 2 10" xfId="1918"/>
    <cellStyle name="常规 2 11" xfId="1934"/>
    <cellStyle name="常规 2 12" xfId="1938"/>
    <cellStyle name="常规 2 2" xfId="1022"/>
    <cellStyle name="常规 2 3" xfId="1023"/>
    <cellStyle name="常规 2 3 2" xfId="1859"/>
    <cellStyle name="常规 2 4" xfId="1083"/>
    <cellStyle name="常规 2 4 2" xfId="1860"/>
    <cellStyle name="常规 2 4 2 2" xfId="1861"/>
    <cellStyle name="常规 2 5" xfId="1085"/>
    <cellStyle name="常规 2 5 2" xfId="1862"/>
    <cellStyle name="常规 2 6" xfId="1863"/>
    <cellStyle name="常规 2 6 2" xfId="1864"/>
    <cellStyle name="常规 2 7" xfId="1865"/>
    <cellStyle name="常规 2 8" xfId="1866"/>
    <cellStyle name="常规 2 9" xfId="1867"/>
    <cellStyle name="常规 2_Eomm commitment sheet format 131108" xfId="1868"/>
    <cellStyle name="常规 3" xfId="1024"/>
    <cellStyle name="常规 4" xfId="1025"/>
    <cellStyle name="常规 5" xfId="1026"/>
    <cellStyle name="常规 5 2" xfId="1869"/>
    <cellStyle name="常规 6" xfId="1027"/>
    <cellStyle name="常规 7" xfId="1943"/>
    <cellStyle name="常规 8" xfId="1945"/>
    <cellStyle name="常规_BBB-Deco Bain Bath Set Miravel quotesheet-110217" xfId="1081"/>
    <cellStyle name="常规_quotation-Mercury  3.22.2011 (for BBB) 4" xfId="1937"/>
    <cellStyle name="輔色1" xfId="1909"/>
    <cellStyle name="輔色2" xfId="1910"/>
    <cellStyle name="輔色3" xfId="1911"/>
    <cellStyle name="輔色4" xfId="1912"/>
    <cellStyle name="輔色5" xfId="1913"/>
    <cellStyle name="輔色6" xfId="1914"/>
    <cellStyle name="好 2" xfId="1011"/>
    <cellStyle name="好 3" xfId="1012"/>
    <cellStyle name="好_2010 Fall NYM SC Hooks quotesheet China version 9.8 10" xfId="1642"/>
    <cellStyle name="好_2010 Fall NYM SC Hooks quotesheet China version 9.8 10_Fall 13 Market shower curtain CCD-130307" xfId="1643"/>
    <cellStyle name="好_2010 Fall NYM SC Hooks quotesheet China version 9.8 10_Fall 13 Market shower curtain CCD-130307 2" xfId="1644"/>
    <cellStyle name="好_2010 Fall NYM SC Hooks quotesheet China version 9.8 10_Fall 13 Market shower curtain CCD-130308" xfId="1645"/>
    <cellStyle name="好_2010 Fall NYM SC Hooks quotesheet China version 9.8 10_Fall 13 Market shower curtain CCD-130308 2" xfId="1646"/>
    <cellStyle name="好_2010 Fall NYM SC Hooks quotesheet China version 9.8 10_Fall 14 Pool stock shower curtain CCD-131029" xfId="1647"/>
    <cellStyle name="好_2010 Fall NYM SC Hooks quotesheet China version 9.8 10_Fall 14 Pool stock shower curtain CCD-131105" xfId="1648"/>
    <cellStyle name="好_2010 Fall NYM SC Hooks quotesheet China version 9.8 10_Fall 14 Pool stock shower curtain CCD-131106" xfId="1649"/>
    <cellStyle name="好_2010 Fall NYM SC Hooks quotesheet China version 9.8 10_Fall 14 Pool stock shower curtain CCD-131113" xfId="1650"/>
    <cellStyle name="好_2010 Fall NYM SC Hooks quotesheet China version 9.8 10_Spring 13 Meijer Shower Curtain CCD-121023" xfId="1651"/>
    <cellStyle name="好_2010 Fall NYM SC Hooks quotesheet China version 9.8 10_Spring 13 Meijer Shower Curtain CCD-121023_Pooled stock new Melow SC quote - Heather" xfId="1652"/>
    <cellStyle name="好_2010 Fall NYM SC Hooks quotesheet China version 9.8 10_Spring 13 Meijer Shower Curtain CCD-121106" xfId="1653"/>
    <cellStyle name="好_2010 Fall NYM SC Hooks quotesheet China version 9.8 10_Spring 13 Meijer Shower Curtain CCD-121106_Pooled stock new Melow SC quote - Heather" xfId="1654"/>
    <cellStyle name="好_2010 Fall NYM SC Hooks quotesheet China version 9.8 10_Spring 13 Meijer Shower Curtain CCD-121128" xfId="1655"/>
    <cellStyle name="好_2010 Fall NYM SC Hooks quotesheet China version 9.8 10_Spring 13 Meijer Shower Curtain CCD-121128_Pooled stock new Melow SC quote - Heather" xfId="1656"/>
    <cellStyle name="好_2010 Fall NYM SC Hooks quotesheet China version 9.8 10_Spring 14 Pool stock Ruffle option 2 shower curtain CCD-130726" xfId="1657"/>
    <cellStyle name="好_2010 Fall NYM SC Hooks quotesheet China version 9.8 10_Spring 14 Pool stock shower curtain CCD-130625" xfId="1658"/>
    <cellStyle name="好_2010 Fall NYM SC Hooks quotesheet China version 9.8 10_Spring 14 Pool stock shower curtain CCD-130627" xfId="1659"/>
    <cellStyle name="好_2010 Fall NYM SC Hooks quotesheet China version 9.8 10_Spring 14 Pool stock shower curtain CCD-130801" xfId="1660"/>
    <cellStyle name="好_2010 Fall NYM SC Hooks quotesheet China version 9.8 10_Xl0000074" xfId="1661"/>
    <cellStyle name="好_2010 Fall NYM SC Hooks quotesheet China version 9.8 10_Xl0000074 2" xfId="1662"/>
    <cellStyle name="好_2010 Fall NYM SC Hooks quotesheet China version 9.8 10_Xl0000621" xfId="1663"/>
    <cellStyle name="好_2010 Fall NYM SC Hooks quotesheet China version 9.8 10_Xl0000621_Pooled stock new Melow SC quote - Heather" xfId="1664"/>
    <cellStyle name="好_2010 Fall NYM SC Hooks quotesheet China version 9.8 10_Xl0000628" xfId="1665"/>
    <cellStyle name="好_2010 Fall NYM SC Hooks quotesheet China version 9.8 10_Xl0000628_Pooled stock new Melow SC quote - Heather" xfId="1666"/>
    <cellStyle name="好_2010 Fall NYM SC Hooks quotesheet China version 9.8 10_Xl0000643" xfId="1667"/>
    <cellStyle name="好_2010 Fall NYM SC Hooks quotesheet China version 9.8 10_Xl0000643_Pooled stock new Melow SC quote - Heather" xfId="1668"/>
    <cellStyle name="好_2010 Fall NYM SC Hooks quotesheet China version 9.8 10_Xl0000648" xfId="1669"/>
    <cellStyle name="好_2010 Fall NYM SC Hooks quotesheet China version 9.8 10_Xl0000648_Pooled stock new Melow SC quote - Heather" xfId="1670"/>
    <cellStyle name="好_2010 Fall NYM SC Hooks quotesheet China version 9.8 10_Xl0000654" xfId="1671"/>
    <cellStyle name="好_2010 Fall NYM SC Hooks quotesheet China version 9.8 10_Xl0000654_Pooled stock new Melow SC quote - Heather" xfId="1672"/>
    <cellStyle name="好_2010 Fall NYM SC Hooks quotesheet China version 9.8 10_Xl0001305" xfId="1673"/>
    <cellStyle name="好_2010 Fall NYM SC Hooks quotesheet(Hellen)" xfId="1674"/>
    <cellStyle name="好_2010 Fall NYM SC Hooks quotesheet(Hellen)_Fall 13 Market shower curtain CCD-130307" xfId="1675"/>
    <cellStyle name="好_2010 Fall NYM SC Hooks quotesheet(Hellen)_Fall 13 Market shower curtain CCD-130307 2" xfId="1676"/>
    <cellStyle name="好_2010 Fall NYM SC Hooks quotesheet(Hellen)_Fall 13 Market shower curtain CCD-130308" xfId="1677"/>
    <cellStyle name="好_2010 Fall NYM SC Hooks quotesheet(Hellen)_Fall 13 Market shower curtain CCD-130308 2" xfId="1678"/>
    <cellStyle name="好_2010 Fall NYM SC Hooks quotesheet(Hellen)_Fall 14 Pool stock shower curtain CCD-131029" xfId="1679"/>
    <cellStyle name="好_2010 Fall NYM SC Hooks quotesheet(Hellen)_Fall 14 Pool stock shower curtain CCD-131105" xfId="1680"/>
    <cellStyle name="好_2010 Fall NYM SC Hooks quotesheet(Hellen)_Fall 14 Pool stock shower curtain CCD-131106" xfId="1681"/>
    <cellStyle name="好_2010 Fall NYM SC Hooks quotesheet(Hellen)_Fall 14 Pool stock shower curtain CCD-131113" xfId="1682"/>
    <cellStyle name="好_2010 Fall NYM SC Hooks quotesheet(Hellen)_Spring 13 Meijer Shower Curtain CCD-121023" xfId="1683"/>
    <cellStyle name="好_2010 Fall NYM SC Hooks quotesheet(Hellen)_Spring 13 Meijer Shower Curtain CCD-121023_Pooled stock new Melow SC quote - Heather" xfId="1684"/>
    <cellStyle name="好_2010 Fall NYM SC Hooks quotesheet(Hellen)_Spring 13 Meijer Shower Curtain CCD-121106" xfId="1685"/>
    <cellStyle name="好_2010 Fall NYM SC Hooks quotesheet(Hellen)_Spring 13 Meijer Shower Curtain CCD-121106_Pooled stock new Melow SC quote - Heather" xfId="1686"/>
    <cellStyle name="好_2010 Fall NYM SC Hooks quotesheet(Hellen)_Spring 13 Meijer Shower Curtain CCD-121128" xfId="1687"/>
    <cellStyle name="好_2010 Fall NYM SC Hooks quotesheet(Hellen)_Spring 13 Meijer Shower Curtain CCD-121128_Pooled stock new Melow SC quote - Heather" xfId="1688"/>
    <cellStyle name="好_2010 Fall NYM SC Hooks quotesheet(Hellen)_Spring 14 Pool stock Ruffle option 2 shower curtain CCD-130726" xfId="1689"/>
    <cellStyle name="好_2010 Fall NYM SC Hooks quotesheet(Hellen)_Spring 14 Pool stock shower curtain CCD-130625" xfId="1690"/>
    <cellStyle name="好_2010 Fall NYM SC Hooks quotesheet(Hellen)_Spring 14 Pool stock shower curtain CCD-130627" xfId="1691"/>
    <cellStyle name="好_2010 Fall NYM SC Hooks quotesheet(Hellen)_Spring 14 Pool stock shower curtain CCD-130801" xfId="1692"/>
    <cellStyle name="好_2010 Fall NYM SC Hooks quotesheet(Hellen)_Xl0000074" xfId="1693"/>
    <cellStyle name="好_2010 Fall NYM SC Hooks quotesheet(Hellen)_Xl0000074 2" xfId="1694"/>
    <cellStyle name="好_2010 Fall NYM SC Hooks quotesheet(Hellen)_Xl0000621" xfId="1695"/>
    <cellStyle name="好_2010 Fall NYM SC Hooks quotesheet(Hellen)_Xl0000621_Pooled stock new Melow SC quote - Heather" xfId="1696"/>
    <cellStyle name="好_2010 Fall NYM SC Hooks quotesheet(Hellen)_Xl0000628" xfId="1697"/>
    <cellStyle name="好_2010 Fall NYM SC Hooks quotesheet(Hellen)_Xl0000628_Pooled stock new Melow SC quote - Heather" xfId="1698"/>
    <cellStyle name="好_2010 Fall NYM SC Hooks quotesheet(Hellen)_Xl0000643" xfId="1699"/>
    <cellStyle name="好_2010 Fall NYM SC Hooks quotesheet(Hellen)_Xl0000643_Pooled stock new Melow SC quote - Heather" xfId="1700"/>
    <cellStyle name="好_2010 Fall NYM SC Hooks quotesheet(Hellen)_Xl0000648" xfId="1701"/>
    <cellStyle name="好_2010 Fall NYM SC Hooks quotesheet(Hellen)_Xl0000648_Pooled stock new Melow SC quote - Heather" xfId="1702"/>
    <cellStyle name="好_2010 Fall NYM SC Hooks quotesheet(Hellen)_Xl0000654" xfId="1703"/>
    <cellStyle name="好_2010 Fall NYM SC Hooks quotesheet(Hellen)_Xl0000654_Pooled stock new Melow SC quote - Heather" xfId="1704"/>
    <cellStyle name="好_2010 Fall NYM SC Hooks quotesheet(Hellen)_Xl0001305" xfId="1705"/>
    <cellStyle name="好_2010 Fall NYM Towel quote sheet--China revision 9 9 10-E" xfId="1706"/>
    <cellStyle name="好_2010 Fall NYM Towel quote sheet--China revision 9 9 10-E_Fall 13 Market shower curtain CCD-130307" xfId="1707"/>
    <cellStyle name="好_2010 Fall NYM Towel quote sheet--China revision 9 9 10-E_Fall 13 Market shower curtain CCD-130307 2" xfId="1708"/>
    <cellStyle name="好_2010 Fall NYM Towel quote sheet--China revision 9 9 10-E_Fall 13 Market shower curtain CCD-130308" xfId="1709"/>
    <cellStyle name="好_2010 Fall NYM Towel quote sheet--China revision 9 9 10-E_Fall 13 Market shower curtain CCD-130308 2" xfId="1710"/>
    <cellStyle name="好_2010 Fall NYM Towel quote sheet--China revision 9 9 10-E_Fall 14 Pool stock shower curtain CCD-131029" xfId="1711"/>
    <cellStyle name="好_2010 Fall NYM Towel quote sheet--China revision 9 9 10-E_Fall 14 Pool stock shower curtain CCD-131105" xfId="1712"/>
    <cellStyle name="好_2010 Fall NYM Towel quote sheet--China revision 9 9 10-E_Fall 14 Pool stock shower curtain CCD-131106" xfId="1713"/>
    <cellStyle name="好_2010 Fall NYM Towel quote sheet--China revision 9 9 10-E_Fall 14 Pool stock shower curtain CCD-131113" xfId="1714"/>
    <cellStyle name="好_2010 Fall NYM Towel quote sheet--China revision 9 9 10-E_Spring 13 Meijer Shower Curtain CCD-121023" xfId="1715"/>
    <cellStyle name="好_2010 Fall NYM Towel quote sheet--China revision 9 9 10-E_Spring 13 Meijer Shower Curtain CCD-121023_Pooled stock new Melow SC quote - Heather" xfId="1716"/>
    <cellStyle name="好_2010 Fall NYM Towel quote sheet--China revision 9 9 10-E_Spring 13 Meijer Shower Curtain CCD-121106" xfId="1717"/>
    <cellStyle name="好_2010 Fall NYM Towel quote sheet--China revision 9 9 10-E_Spring 13 Meijer Shower Curtain CCD-121106_Pooled stock new Melow SC quote - Heather" xfId="1718"/>
    <cellStyle name="好_2010 Fall NYM Towel quote sheet--China revision 9 9 10-E_Spring 13 Meijer Shower Curtain CCD-121128" xfId="1719"/>
    <cellStyle name="好_2010 Fall NYM Towel quote sheet--China revision 9 9 10-E_Spring 13 Meijer Shower Curtain CCD-121128_Pooled stock new Melow SC quote - Heather" xfId="1720"/>
    <cellStyle name="好_2010 Fall NYM Towel quote sheet--China revision 9 9 10-E_Spring 14 Pool stock Ruffle option 2 shower curtain CCD-130726" xfId="1721"/>
    <cellStyle name="好_2010 Fall NYM Towel quote sheet--China revision 9 9 10-E_Spring 14 Pool stock shower curtain CCD-130625" xfId="1722"/>
    <cellStyle name="好_2010 Fall NYM Towel quote sheet--China revision 9 9 10-E_Spring 14 Pool stock shower curtain CCD-130627" xfId="1723"/>
    <cellStyle name="好_2010 Fall NYM Towel quote sheet--China revision 9 9 10-E_Spring 14 Pool stock shower curtain CCD-130801" xfId="1724"/>
    <cellStyle name="好_2010 Fall NYM Towel quote sheet--China revision 9 9 10-E_Xl0000074" xfId="1725"/>
    <cellStyle name="好_2010 Fall NYM Towel quote sheet--China revision 9 9 10-E_Xl0000074 2" xfId="1726"/>
    <cellStyle name="好_2010 Fall NYM Towel quote sheet--China revision 9 9 10-E_Xl0000621" xfId="1727"/>
    <cellStyle name="好_2010 Fall NYM Towel quote sheet--China revision 9 9 10-E_Xl0000621_Pooled stock new Melow SC quote - Heather" xfId="1728"/>
    <cellStyle name="好_2010 Fall NYM Towel quote sheet--China revision 9 9 10-E_Xl0000628" xfId="1729"/>
    <cellStyle name="好_2010 Fall NYM Towel quote sheet--China revision 9 9 10-E_Xl0000628_Pooled stock new Melow SC quote - Heather" xfId="1730"/>
    <cellStyle name="好_2010 Fall NYM Towel quote sheet--China revision 9 9 10-E_Xl0000643" xfId="1731"/>
    <cellStyle name="好_2010 Fall NYM Towel quote sheet--China revision 9 9 10-E_Xl0000643_Pooled stock new Melow SC quote - Heather" xfId="1732"/>
    <cellStyle name="好_2010 Fall NYM Towel quote sheet--China revision 9 9 10-E_Xl0000648" xfId="1733"/>
    <cellStyle name="好_2010 Fall NYM Towel quote sheet--China revision 9 9 10-E_Xl0000648_Pooled stock new Melow SC quote - Heather" xfId="1734"/>
    <cellStyle name="好_2010 Fall NYM Towel quote sheet--China revision 9 9 10-E_Xl0000654" xfId="1735"/>
    <cellStyle name="好_2010 Fall NYM Towel quote sheet--China revision 9 9 10-E_Xl0000654_Pooled stock new Melow SC quote - Heather" xfId="1736"/>
    <cellStyle name="好_2010 Fall NYM Towel quote sheet--China revision 9 9 10-E_Xl0001305" xfId="1737"/>
    <cellStyle name="好_AIM-JLA quote sheet-Meijer-11012012" xfId="1738"/>
    <cellStyle name="好_AIM-JLA quote sheet-Meijer-11012012_Pooled stock new Melow SC quote - Heather" xfId="1739"/>
    <cellStyle name="好_BA Quotesheet JLA-March market -02272012" xfId="1740"/>
    <cellStyle name="好_BA Quotesheet JLA-March market -02272012 2" xfId="1741"/>
    <cellStyle name="好_Chandler -- SP13 Quote sheet from JadeWay 08-29-2012" xfId="1742"/>
    <cellStyle name="好_EE Furniture Quotation of HH samples-20100906" xfId="1013"/>
    <cellStyle name="好_Giselle -- SP13 Quote sheet from JadeWay Agust 10, 2012" xfId="1743"/>
    <cellStyle name="好_JLA BBB quotation sheet -9.13" xfId="1744"/>
    <cellStyle name="好_JLA BBB quotation sheet -9.13 2" xfId="1745"/>
    <cellStyle name="好_Meijer Bright endcap set price-4-21" xfId="1746"/>
    <cellStyle name="好_Meijer Bright endcap set price-4-8" xfId="1747"/>
    <cellStyle name="好_MEIJER Towel quotation 2012-10-30" xfId="1748"/>
    <cellStyle name="好_MEIJER Towel quotation 2012-10-31" xfId="1749"/>
    <cellStyle name="好_SP13 Bombay Giselle Quote sheet from JadeWay June 4 2012" xfId="1750"/>
    <cellStyle name="好_TW_Home_Quotation_sheet of HP samples-chairone-20100907" xfId="1014"/>
    <cellStyle name="好_TW_Home_Quotation_sheet of HP samples-chairone-20100907 (3)" xfId="1015"/>
    <cellStyle name="好_Woolrich-- SP13 Quote sheet from JadeWay 08-10-2012" xfId="1751"/>
    <cellStyle name="好_Woolrich,Leaf Patchwork-- SP13 Quote sheet from JadeWay 08-22-2012" xfId="1752"/>
    <cellStyle name="好_Woolrich,Leaf Patchwork-- SP13 Quote sheet from JadeWay 09-03-2012" xfId="1753"/>
    <cellStyle name="好_Woolrich,Rustic Floral-- SP13 Quote sheet from JadeWay 08-22-2012" xfId="1754"/>
    <cellStyle name="好_Woolrich,Rustic Floral(laser and silk screen)-- SP13 Quote sheet from JadeWay 09-03-2012" xfId="1755"/>
    <cellStyle name="合計" xfId="1635"/>
    <cellStyle name="壞" xfId="1636"/>
    <cellStyle name="壞_AIM-JLA quote sheet-Meijer-11012012" xfId="1637"/>
    <cellStyle name="壞_BA Quotesheet JLA-March market -02272012" xfId="1638"/>
    <cellStyle name="壞_Giselle -- SP13 Quote sheet from JadeWay Agust 10, 2012" xfId="1639"/>
    <cellStyle name="壞_JLA quote sheet-market &amp; target08302012" xfId="1640"/>
    <cellStyle name="壞_SP13 Bombay Giselle Quote sheet from JadeWay June 4 2012" xfId="1641"/>
    <cellStyle name="汇总 2" xfId="1053"/>
    <cellStyle name="汇总 3" xfId="1054"/>
    <cellStyle name="货币" xfId="145" builtinId="4"/>
    <cellStyle name="货币 2" xfId="1893"/>
    <cellStyle name="货币 2 2" xfId="1894"/>
    <cellStyle name="货币 2 2 2" xfId="1895"/>
    <cellStyle name="货币 2 2 2 2" xfId="1896"/>
    <cellStyle name="货币 2 2 3" xfId="1897"/>
    <cellStyle name="货币 2 2 3 2" xfId="1898"/>
    <cellStyle name="货币 2 2 4" xfId="1899"/>
    <cellStyle name="货币 2 3" xfId="1900"/>
    <cellStyle name="货币 2 3 2" xfId="1901"/>
    <cellStyle name="货币 2 4" xfId="1902"/>
    <cellStyle name="货币 2 4 2" xfId="1903"/>
    <cellStyle name="货币 2 5" xfId="1904"/>
    <cellStyle name="货币 3" xfId="1905"/>
    <cellStyle name="货币 3 2" xfId="1906"/>
    <cellStyle name="货币 3 2 2" xfId="1907"/>
    <cellStyle name="货币 3 3" xfId="1908"/>
    <cellStyle name="货币_BBB-Deco Bain Bath Set Miravel quotesheet-110217" xfId="1080"/>
    <cellStyle name="计算 2" xfId="1062"/>
    <cellStyle name="计算 3" xfId="1063"/>
    <cellStyle name="計算" xfId="1888"/>
    <cellStyle name="計算方式" xfId="1889"/>
    <cellStyle name="記事" xfId="1890"/>
    <cellStyle name="检查单元格 2" xfId="1051"/>
    <cellStyle name="检查单元格 3" xfId="1052"/>
    <cellStyle name="檢查儲存格" xfId="1886"/>
    <cellStyle name="解释性文本 2" xfId="1058"/>
    <cellStyle name="解释性文本 3" xfId="1059"/>
    <cellStyle name="警告文本 2" xfId="1060"/>
    <cellStyle name="警告文本 3" xfId="1061"/>
    <cellStyle name="警告文字" xfId="1892"/>
    <cellStyle name="連結的儲存格" xfId="1917"/>
    <cellStyle name="链接单元格 2" xfId="1070"/>
    <cellStyle name="链接单元格 3" xfId="1071"/>
    <cellStyle name="良好" xfId="1887"/>
    <cellStyle name="强调文字颜色 1 2" xfId="1028"/>
    <cellStyle name="强调文字颜色 1 3" xfId="1029"/>
    <cellStyle name="强调文字颜色 1_2010 Fall NYM SC Hooks quotesheet(Hellen)" xfId="1870"/>
    <cellStyle name="强调文字颜色 2 2" xfId="1030"/>
    <cellStyle name="强调文字颜色 2 3" xfId="1031"/>
    <cellStyle name="强调文字颜色 2_2010 Fall NYM SC Hooks quotesheet(Hellen)" xfId="1871"/>
    <cellStyle name="强调文字颜色 3 2" xfId="1032"/>
    <cellStyle name="强调文字颜色 3 3" xfId="1033"/>
    <cellStyle name="强调文字颜色 3_2010 Fall NYM SC Hooks quotesheet(Hellen)" xfId="1872"/>
    <cellStyle name="强调文字颜色 4 2" xfId="1034"/>
    <cellStyle name="强调文字颜色 4 3" xfId="1035"/>
    <cellStyle name="强调文字颜色 4_2010 Fall NYM SC Hooks quotesheet(Hellen)" xfId="1873"/>
    <cellStyle name="强调文字颜色 5 2" xfId="1036"/>
    <cellStyle name="强调文字颜色 5 3" xfId="1037"/>
    <cellStyle name="强调文字颜色 5_2010 Fall NYM SC Hooks quotesheet(Hellen)" xfId="1874"/>
    <cellStyle name="强调文字颜色 6 2" xfId="1038"/>
    <cellStyle name="强调文字颜色 6 3" xfId="1039"/>
    <cellStyle name="强调文字颜色 6_2010 Fall NYM SC Hooks quotesheet(Hellen)" xfId="1875"/>
    <cellStyle name="适中 2" xfId="1068"/>
    <cellStyle name="适中 3" xfId="1069"/>
    <cellStyle name="输出 2" xfId="1066"/>
    <cellStyle name="输出 3" xfId="1067"/>
    <cellStyle name="输入 2" xfId="1064"/>
    <cellStyle name="输入 3" xfId="1065"/>
    <cellStyle name="輸出" xfId="1916"/>
    <cellStyle name="輸入" xfId="1915"/>
    <cellStyle name="說明文字" xfId="1891"/>
    <cellStyle name="样式 1" xfId="1050"/>
    <cellStyle name="样式 1 2" xfId="1076"/>
    <cellStyle name="樣式 1" xfId="1885"/>
    <cellStyle name="一般_Lowes-Tempo BA Quotesheet  JLA-6.02.11'" xfId="1630"/>
    <cellStyle name="中等" xfId="1633"/>
    <cellStyle name="中性色" xfId="1632"/>
    <cellStyle name="注释 2" xfId="1055"/>
    <cellStyle name="注释 3" xfId="1056"/>
  </cellStyles>
  <dxfs count="15"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13</xdr:row>
      <xdr:rowOff>190500</xdr:rowOff>
    </xdr:from>
    <xdr:to>
      <xdr:col>0</xdr:col>
      <xdr:colOff>1235075</xdr:colOff>
      <xdr:row>15</xdr:row>
      <xdr:rowOff>269875</xdr:rowOff>
    </xdr:to>
    <xdr:pic>
      <xdr:nvPicPr>
        <xdr:cNvPr id="2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8A48810E-7903-4091-A3CA-18EDE2508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151188"/>
          <a:ext cx="9810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18</xdr:row>
      <xdr:rowOff>190500</xdr:rowOff>
    </xdr:from>
    <xdr:to>
      <xdr:col>0</xdr:col>
      <xdr:colOff>1235075</xdr:colOff>
      <xdr:row>20</xdr:row>
      <xdr:rowOff>269875</xdr:rowOff>
    </xdr:to>
    <xdr:pic>
      <xdr:nvPicPr>
        <xdr:cNvPr id="3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C1C8FBA7-5AAA-4DF6-9AED-67C12D1B0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278188"/>
          <a:ext cx="9810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13</xdr:row>
      <xdr:rowOff>190500</xdr:rowOff>
    </xdr:from>
    <xdr:to>
      <xdr:col>0</xdr:col>
      <xdr:colOff>1235075</xdr:colOff>
      <xdr:row>15</xdr:row>
      <xdr:rowOff>269875</xdr:rowOff>
    </xdr:to>
    <xdr:pic>
      <xdr:nvPicPr>
        <xdr:cNvPr id="2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E2DC3D1C-0E58-4E21-B88A-05129BB5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99720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18</xdr:row>
      <xdr:rowOff>190500</xdr:rowOff>
    </xdr:from>
    <xdr:to>
      <xdr:col>0</xdr:col>
      <xdr:colOff>1235075</xdr:colOff>
      <xdr:row>20</xdr:row>
      <xdr:rowOff>269875</xdr:rowOff>
    </xdr:to>
    <xdr:pic>
      <xdr:nvPicPr>
        <xdr:cNvPr id="3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F2A77DB6-5325-4B85-BF69-0FD3F930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04825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85725</xdr:colOff>
      <xdr:row>2</xdr:row>
      <xdr:rowOff>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xmlns="" id="{A0C36892-2186-473A-99B7-3AF17AB1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85725</xdr:colOff>
      <xdr:row>7</xdr:row>
      <xdr:rowOff>19050</xdr:rowOff>
    </xdr:from>
    <xdr:to>
      <xdr:col>2</xdr:col>
      <xdr:colOff>1066800</xdr:colOff>
      <xdr:row>9</xdr:row>
      <xdr:rowOff>333375</xdr:rowOff>
    </xdr:to>
    <xdr:pic>
      <xdr:nvPicPr>
        <xdr:cNvPr id="3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2062D50C-5F5B-4E82-869F-D0CCF71FD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257425"/>
          <a:ext cx="9810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85725</xdr:colOff>
      <xdr:row>2</xdr:row>
      <xdr:rowOff>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xmlns="" id="{707AF46B-8474-4670-9D27-3F1FFBED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85725</xdr:colOff>
      <xdr:row>7</xdr:row>
      <xdr:rowOff>19050</xdr:rowOff>
    </xdr:from>
    <xdr:to>
      <xdr:col>2</xdr:col>
      <xdr:colOff>1066800</xdr:colOff>
      <xdr:row>9</xdr:row>
      <xdr:rowOff>333375</xdr:rowOff>
    </xdr:to>
    <xdr:pic>
      <xdr:nvPicPr>
        <xdr:cNvPr id="3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EC747FA0-416C-4AF0-86F8-7677AE75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257425"/>
          <a:ext cx="9810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11</xdr:row>
      <xdr:rowOff>76200</xdr:rowOff>
    </xdr:from>
    <xdr:to>
      <xdr:col>2</xdr:col>
      <xdr:colOff>1085850</xdr:colOff>
      <xdr:row>14</xdr:row>
      <xdr:rowOff>228600</xdr:rowOff>
    </xdr:to>
    <xdr:pic>
      <xdr:nvPicPr>
        <xdr:cNvPr id="4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505E9AF5-11B7-4506-B3BE-3331703DF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981450"/>
          <a:ext cx="981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40129/Desktop/FT/Striped%20towel/Ecom%20striped%20fashion%20towel%20quote%20sheet-%2020250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 "/>
      <sheetName val="Ecom Std quote sheet"/>
      <sheetName val="India 0401"/>
      <sheetName val="India 0328 "/>
      <sheetName val="India 0327"/>
      <sheetName val="India 0306"/>
      <sheetName val="India 0304"/>
      <sheetName val="India 0225"/>
      <sheetName val="20250221"/>
      <sheetName val="20250206"/>
      <sheetName val="Pak 0205"/>
      <sheetName val="India 0203"/>
      <sheetName val="Pak cost"/>
      <sheetName val="Modal Cotton 6pcs Towel set"/>
      <sheetName val="Naveen 0124"/>
      <sheetName val="Naveen 0109"/>
      <sheetName val="Naveen 0103"/>
      <sheetName val="BCF"/>
      <sheetName val="India 1025"/>
    </sheetNames>
    <sheetDataSet>
      <sheetData sheetId="0"/>
      <sheetData sheetId="1"/>
      <sheetData sheetId="2">
        <row r="9">
          <cell r="F9">
            <v>8.1</v>
          </cell>
        </row>
        <row r="13">
          <cell r="AG13">
            <v>62.99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zoomScale="80" zoomScaleNormal="80" workbookViewId="0">
      <pane ySplit="1" topLeftCell="A2" activePane="bottomLeft" state="frozen"/>
      <selection pane="bottomLeft"/>
    </sheetView>
  </sheetViews>
  <sheetFormatPr defaultColWidth="8.85546875" defaultRowHeight="15"/>
  <cols>
    <col min="1" max="21" width="12.28515625" style="2" customWidth="1"/>
    <col min="22" max="22" width="12.28515625" style="1" customWidth="1"/>
    <col min="23" max="26" width="12.28515625" style="2" customWidth="1"/>
    <col min="27" max="16384" width="8.85546875" style="2"/>
  </cols>
  <sheetData>
    <row r="1" spans="1:26" ht="6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3" t="s">
        <v>20</v>
      </c>
      <c r="V1" s="3" t="s">
        <v>21</v>
      </c>
      <c r="W1" s="4" t="s">
        <v>22</v>
      </c>
      <c r="X1" s="6" t="s">
        <v>23</v>
      </c>
      <c r="Y1" s="6" t="s">
        <v>24</v>
      </c>
      <c r="Z1" s="6" t="s">
        <v>25</v>
      </c>
    </row>
    <row r="2" spans="1:26" ht="30">
      <c r="A2" s="2" t="s">
        <v>0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1" t="s">
        <v>45</v>
      </c>
      <c r="W2" s="2" t="s">
        <v>46</v>
      </c>
      <c r="X2" s="2">
        <v>8798</v>
      </c>
      <c r="Y2" s="2">
        <v>10002189</v>
      </c>
      <c r="Z2" s="2" t="s">
        <v>47</v>
      </c>
    </row>
    <row r="3" spans="1:26" ht="45">
      <c r="B3" s="2" t="s">
        <v>48</v>
      </c>
      <c r="C3" s="2" t="s">
        <v>49</v>
      </c>
      <c r="D3" s="2" t="s">
        <v>34</v>
      </c>
      <c r="E3" s="2" t="s">
        <v>50</v>
      </c>
      <c r="F3" s="2" t="s">
        <v>51</v>
      </c>
      <c r="G3" s="2" t="s">
        <v>52</v>
      </c>
      <c r="H3" s="2" t="s">
        <v>53</v>
      </c>
      <c r="I3" s="2" t="s">
        <v>54</v>
      </c>
      <c r="J3" s="2" t="s">
        <v>55</v>
      </c>
      <c r="K3" s="2" t="s">
        <v>56</v>
      </c>
      <c r="L3" s="2" t="s">
        <v>57</v>
      </c>
      <c r="M3" s="2" t="s">
        <v>58</v>
      </c>
      <c r="N3" s="2" t="s">
        <v>59</v>
      </c>
      <c r="O3" s="2" t="s">
        <v>60</v>
      </c>
      <c r="P3" s="2" t="s">
        <v>61</v>
      </c>
      <c r="Q3" s="2" t="s">
        <v>62</v>
      </c>
      <c r="R3" s="2" t="s">
        <v>63</v>
      </c>
      <c r="S3" s="2" t="s">
        <v>64</v>
      </c>
      <c r="T3" s="2" t="s">
        <v>65</v>
      </c>
      <c r="U3" s="2" t="s">
        <v>66</v>
      </c>
      <c r="V3" s="1" t="s">
        <v>67</v>
      </c>
      <c r="W3" s="2" t="s">
        <v>68</v>
      </c>
      <c r="X3" s="2">
        <v>10522</v>
      </c>
      <c r="Y3" s="2">
        <v>10002214</v>
      </c>
      <c r="Z3" s="2" t="s">
        <v>69</v>
      </c>
    </row>
    <row r="4" spans="1:26" ht="30">
      <c r="B4" s="2" t="s">
        <v>70</v>
      </c>
      <c r="C4" s="2" t="s">
        <v>71</v>
      </c>
      <c r="D4" s="2" t="s">
        <v>72</v>
      </c>
      <c r="E4" s="2" t="s">
        <v>73</v>
      </c>
      <c r="F4" s="2" t="s">
        <v>74</v>
      </c>
      <c r="G4" s="2" t="s">
        <v>75</v>
      </c>
      <c r="H4" s="2" t="s">
        <v>76</v>
      </c>
      <c r="I4" s="2" t="s">
        <v>77</v>
      </c>
      <c r="J4" s="2" t="s">
        <v>78</v>
      </c>
      <c r="K4" s="2" t="s">
        <v>79</v>
      </c>
      <c r="L4" s="2" t="s">
        <v>80</v>
      </c>
      <c r="M4" s="2" t="s">
        <v>81</v>
      </c>
      <c r="N4" s="2" t="s">
        <v>82</v>
      </c>
      <c r="O4" s="2" t="s">
        <v>83</v>
      </c>
      <c r="P4" s="2" t="s">
        <v>84</v>
      </c>
      <c r="Q4" s="2" t="s">
        <v>85</v>
      </c>
      <c r="R4" s="2" t="s">
        <v>86</v>
      </c>
      <c r="S4" s="2" t="s">
        <v>87</v>
      </c>
      <c r="T4" s="2" t="s">
        <v>88</v>
      </c>
      <c r="U4" s="2" t="s">
        <v>89</v>
      </c>
      <c r="V4" s="1" t="s">
        <v>90</v>
      </c>
      <c r="W4" s="2" t="s">
        <v>91</v>
      </c>
      <c r="X4" s="2">
        <v>10523</v>
      </c>
      <c r="Y4" s="2">
        <v>10002218</v>
      </c>
      <c r="Z4" s="2" t="s">
        <v>92</v>
      </c>
    </row>
    <row r="5" spans="1:26" ht="45">
      <c r="B5" s="2" t="s">
        <v>93</v>
      </c>
      <c r="C5" s="2" t="s">
        <v>94</v>
      </c>
      <c r="D5" s="2" t="s">
        <v>55</v>
      </c>
      <c r="E5" s="2" t="s">
        <v>95</v>
      </c>
      <c r="H5" s="2" t="s">
        <v>96</v>
      </c>
      <c r="I5" s="2" t="s">
        <v>97</v>
      </c>
      <c r="J5" s="2" t="s">
        <v>98</v>
      </c>
      <c r="K5" s="2" t="s">
        <v>99</v>
      </c>
      <c r="M5" s="2" t="s">
        <v>100</v>
      </c>
      <c r="N5" s="2" t="s">
        <v>101</v>
      </c>
      <c r="P5" s="2" t="s">
        <v>102</v>
      </c>
      <c r="Q5" s="2" t="s">
        <v>103</v>
      </c>
      <c r="T5" s="2" t="s">
        <v>104</v>
      </c>
      <c r="V5" s="1" t="s">
        <v>105</v>
      </c>
      <c r="W5" s="2" t="s">
        <v>106</v>
      </c>
      <c r="Y5" s="2">
        <v>10002224</v>
      </c>
      <c r="Z5" s="2" t="s">
        <v>107</v>
      </c>
    </row>
    <row r="6" spans="1:26" ht="45">
      <c r="B6" s="2" t="s">
        <v>108</v>
      </c>
      <c r="C6" s="2" t="s">
        <v>109</v>
      </c>
      <c r="D6" s="2" t="s">
        <v>110</v>
      </c>
      <c r="E6" s="2" t="s">
        <v>111</v>
      </c>
      <c r="H6" s="2" t="s">
        <v>112</v>
      </c>
      <c r="I6" s="2" t="s">
        <v>113</v>
      </c>
      <c r="J6" s="2" t="s">
        <v>68</v>
      </c>
      <c r="K6" s="2" t="s">
        <v>114</v>
      </c>
      <c r="M6" s="2" t="s">
        <v>115</v>
      </c>
      <c r="N6" s="2" t="s">
        <v>116</v>
      </c>
      <c r="P6" s="2" t="s">
        <v>117</v>
      </c>
      <c r="Q6" s="2" t="s">
        <v>118</v>
      </c>
      <c r="T6" s="2" t="s">
        <v>119</v>
      </c>
      <c r="V6" s="1" t="s">
        <v>120</v>
      </c>
      <c r="W6" s="2" t="s">
        <v>121</v>
      </c>
      <c r="Y6" s="2">
        <v>10002229</v>
      </c>
      <c r="Z6" s="2" t="s">
        <v>122</v>
      </c>
    </row>
    <row r="7" spans="1:26" ht="60">
      <c r="B7" s="2" t="s">
        <v>123</v>
      </c>
      <c r="C7" s="2" t="s">
        <v>124</v>
      </c>
      <c r="D7" s="2" t="s">
        <v>125</v>
      </c>
      <c r="H7" s="2" t="s">
        <v>126</v>
      </c>
      <c r="I7" s="2" t="s">
        <v>127</v>
      </c>
      <c r="J7" s="2" t="s">
        <v>128</v>
      </c>
      <c r="K7" s="2" t="s">
        <v>129</v>
      </c>
      <c r="N7" s="2" t="s">
        <v>103</v>
      </c>
      <c r="P7" s="2" t="s">
        <v>130</v>
      </c>
      <c r="Q7" s="2" t="s">
        <v>131</v>
      </c>
      <c r="T7" s="2" t="s">
        <v>132</v>
      </c>
      <c r="V7" s="1" t="s">
        <v>133</v>
      </c>
      <c r="W7" s="2" t="s">
        <v>134</v>
      </c>
      <c r="Y7" s="2">
        <v>10005197</v>
      </c>
      <c r="Z7" s="2" t="s">
        <v>135</v>
      </c>
    </row>
    <row r="8" spans="1:26" ht="30">
      <c r="B8" s="2" t="s">
        <v>136</v>
      </c>
      <c r="C8" s="2" t="s">
        <v>137</v>
      </c>
      <c r="D8" s="2" t="s">
        <v>138</v>
      </c>
      <c r="H8" s="2" t="s">
        <v>139</v>
      </c>
      <c r="I8" s="2" t="s">
        <v>140</v>
      </c>
      <c r="J8" s="2" t="s">
        <v>134</v>
      </c>
      <c r="K8" s="2" t="s">
        <v>141</v>
      </c>
      <c r="N8" s="2" t="s">
        <v>62</v>
      </c>
      <c r="P8" s="2" t="s">
        <v>142</v>
      </c>
      <c r="T8" s="2" t="s">
        <v>143</v>
      </c>
      <c r="V8" s="1" t="s">
        <v>115</v>
      </c>
      <c r="W8" s="2" t="s">
        <v>144</v>
      </c>
      <c r="Z8" s="2" t="s">
        <v>145</v>
      </c>
    </row>
    <row r="9" spans="1:26" ht="45">
      <c r="B9" s="2" t="s">
        <v>146</v>
      </c>
      <c r="D9" s="2" t="s">
        <v>68</v>
      </c>
      <c r="H9" s="2" t="s">
        <v>147</v>
      </c>
      <c r="I9" s="2" t="s">
        <v>148</v>
      </c>
      <c r="J9" s="2" t="s">
        <v>144</v>
      </c>
      <c r="K9" s="2" t="s">
        <v>149</v>
      </c>
      <c r="P9" s="2" t="s">
        <v>150</v>
      </c>
      <c r="T9" s="2" t="s">
        <v>151</v>
      </c>
      <c r="V9" s="1" t="s">
        <v>152</v>
      </c>
      <c r="W9" s="2" t="s">
        <v>153</v>
      </c>
      <c r="Z9" s="2" t="s">
        <v>154</v>
      </c>
    </row>
    <row r="10" spans="1:26" ht="30">
      <c r="B10" s="2" t="s">
        <v>155</v>
      </c>
      <c r="D10" s="2" t="s">
        <v>91</v>
      </c>
      <c r="H10" s="2" t="s">
        <v>156</v>
      </c>
      <c r="I10" s="2" t="s">
        <v>157</v>
      </c>
      <c r="J10" s="2" t="s">
        <v>158</v>
      </c>
      <c r="K10" s="2" t="s">
        <v>159</v>
      </c>
      <c r="P10" s="2" t="s">
        <v>160</v>
      </c>
      <c r="T10" s="2" t="s">
        <v>161</v>
      </c>
      <c r="V10" s="1" t="s">
        <v>162</v>
      </c>
      <c r="W10" s="2" t="s">
        <v>163</v>
      </c>
      <c r="Z10" s="2" t="s">
        <v>164</v>
      </c>
    </row>
    <row r="11" spans="1:26" ht="30">
      <c r="B11" s="2" t="s">
        <v>165</v>
      </c>
      <c r="D11" s="2" t="s">
        <v>166</v>
      </c>
      <c r="H11" s="2" t="s">
        <v>167</v>
      </c>
      <c r="J11" s="2" t="s">
        <v>168</v>
      </c>
      <c r="P11" s="2" t="s">
        <v>169</v>
      </c>
      <c r="T11" s="2" t="s">
        <v>170</v>
      </c>
      <c r="V11" s="1" t="s">
        <v>171</v>
      </c>
      <c r="W11" s="2" t="s">
        <v>172</v>
      </c>
      <c r="Z11" s="2" t="s">
        <v>173</v>
      </c>
    </row>
    <row r="12" spans="1:26" ht="30">
      <c r="B12" s="2" t="s">
        <v>174</v>
      </c>
      <c r="D12" s="2" t="s">
        <v>175</v>
      </c>
      <c r="H12" s="2" t="s">
        <v>176</v>
      </c>
      <c r="J12" s="2" t="s">
        <v>177</v>
      </c>
      <c r="P12" s="2" t="s">
        <v>178</v>
      </c>
      <c r="T12" s="2" t="s">
        <v>179</v>
      </c>
      <c r="W12" s="2" t="s">
        <v>180</v>
      </c>
      <c r="Z12" s="2" t="s">
        <v>181</v>
      </c>
    </row>
    <row r="13" spans="1:26" ht="30">
      <c r="B13" s="2" t="s">
        <v>182</v>
      </c>
      <c r="D13" s="2" t="s">
        <v>183</v>
      </c>
      <c r="H13" s="2" t="s">
        <v>184</v>
      </c>
      <c r="J13" s="2" t="s">
        <v>185</v>
      </c>
      <c r="P13" s="2" t="s">
        <v>186</v>
      </c>
      <c r="T13" s="2" t="s">
        <v>187</v>
      </c>
      <c r="W13" s="2" t="s">
        <v>188</v>
      </c>
      <c r="Z13" s="2" t="s">
        <v>189</v>
      </c>
    </row>
    <row r="14" spans="1:26" ht="30">
      <c r="B14" s="2" t="s">
        <v>190</v>
      </c>
      <c r="D14" s="2" t="s">
        <v>191</v>
      </c>
      <c r="H14" s="2" t="s">
        <v>192</v>
      </c>
      <c r="J14" s="2" t="s">
        <v>193</v>
      </c>
      <c r="P14" s="2" t="s">
        <v>194</v>
      </c>
      <c r="T14" s="2" t="s">
        <v>195</v>
      </c>
      <c r="W14" s="2" t="s">
        <v>196</v>
      </c>
    </row>
    <row r="15" spans="1:26">
      <c r="B15" s="2" t="s">
        <v>197</v>
      </c>
      <c r="D15" s="2" t="s">
        <v>198</v>
      </c>
      <c r="H15" s="2" t="s">
        <v>199</v>
      </c>
      <c r="J15" s="2" t="s">
        <v>200</v>
      </c>
      <c r="P15" s="2" t="s">
        <v>201</v>
      </c>
      <c r="T15" s="2" t="s">
        <v>202</v>
      </c>
      <c r="W15" s="2" t="s">
        <v>203</v>
      </c>
    </row>
    <row r="16" spans="1:26">
      <c r="B16" s="2" t="s">
        <v>204</v>
      </c>
      <c r="D16" s="2" t="s">
        <v>205</v>
      </c>
      <c r="H16" s="2" t="s">
        <v>206</v>
      </c>
      <c r="J16" s="2" t="s">
        <v>203</v>
      </c>
      <c r="T16" s="2" t="s">
        <v>207</v>
      </c>
      <c r="W16" s="2" t="s">
        <v>208</v>
      </c>
    </row>
    <row r="17" spans="2:20" ht="30">
      <c r="B17" s="2" t="s">
        <v>209</v>
      </c>
      <c r="D17" s="2" t="s">
        <v>210</v>
      </c>
      <c r="H17" s="2" t="s">
        <v>211</v>
      </c>
      <c r="J17" s="2" t="s">
        <v>212</v>
      </c>
      <c r="T17" s="2" t="s">
        <v>213</v>
      </c>
    </row>
    <row r="18" spans="2:20" ht="30">
      <c r="B18" s="2" t="s">
        <v>214</v>
      </c>
      <c r="D18" s="2" t="s">
        <v>215</v>
      </c>
      <c r="H18" s="2" t="s">
        <v>216</v>
      </c>
    </row>
    <row r="19" spans="2:20" ht="30">
      <c r="B19" s="2" t="s">
        <v>217</v>
      </c>
      <c r="D19" s="2" t="s">
        <v>218</v>
      </c>
      <c r="H19" s="2" t="s">
        <v>219</v>
      </c>
    </row>
    <row r="20" spans="2:20" ht="30">
      <c r="B20" s="2" t="s">
        <v>220</v>
      </c>
      <c r="D20" s="2" t="s">
        <v>221</v>
      </c>
      <c r="H20" s="2" t="s">
        <v>222</v>
      </c>
    </row>
    <row r="21" spans="2:20" ht="30">
      <c r="B21" s="2" t="s">
        <v>223</v>
      </c>
      <c r="D21" s="2" t="s">
        <v>224</v>
      </c>
      <c r="H21" s="2" t="s">
        <v>225</v>
      </c>
    </row>
    <row r="22" spans="2:20">
      <c r="B22" s="2" t="s">
        <v>226</v>
      </c>
      <c r="D22" s="2" t="s">
        <v>227</v>
      </c>
      <c r="H22" s="2" t="s">
        <v>228</v>
      </c>
    </row>
    <row r="23" spans="2:20">
      <c r="B23" s="2" t="s">
        <v>229</v>
      </c>
      <c r="D23" s="2" t="s">
        <v>230</v>
      </c>
      <c r="H23" s="2" t="s">
        <v>231</v>
      </c>
    </row>
    <row r="24" spans="2:20">
      <c r="B24" s="2" t="s">
        <v>232</v>
      </c>
      <c r="D24" s="2" t="s">
        <v>233</v>
      </c>
      <c r="H24" s="2" t="s">
        <v>234</v>
      </c>
    </row>
    <row r="25" spans="2:20">
      <c r="B25" s="2" t="s">
        <v>235</v>
      </c>
      <c r="D25" s="2" t="s">
        <v>236</v>
      </c>
      <c r="H25" s="2" t="s">
        <v>237</v>
      </c>
    </row>
    <row r="26" spans="2:20">
      <c r="B26" s="2" t="s">
        <v>238</v>
      </c>
      <c r="D26" s="2" t="s">
        <v>239</v>
      </c>
      <c r="H26" s="2" t="s">
        <v>240</v>
      </c>
    </row>
    <row r="27" spans="2:20" ht="30">
      <c r="B27" s="2" t="s">
        <v>241</v>
      </c>
      <c r="D27" s="2" t="s">
        <v>242</v>
      </c>
      <c r="H27" s="2" t="s">
        <v>243</v>
      </c>
    </row>
    <row r="28" spans="2:20">
      <c r="D28" s="2" t="s">
        <v>244</v>
      </c>
      <c r="H28" s="2" t="s">
        <v>245</v>
      </c>
    </row>
    <row r="29" spans="2:20">
      <c r="D29" s="2" t="s">
        <v>246</v>
      </c>
      <c r="H29" s="2" t="s">
        <v>247</v>
      </c>
    </row>
    <row r="30" spans="2:20" ht="30">
      <c r="D30" s="2" t="s">
        <v>248</v>
      </c>
      <c r="H30" s="2" t="s">
        <v>249</v>
      </c>
    </row>
    <row r="31" spans="2:20">
      <c r="D31" s="2" t="s">
        <v>66</v>
      </c>
      <c r="H31" s="2" t="s">
        <v>250</v>
      </c>
    </row>
    <row r="32" spans="2:20">
      <c r="D32" s="2" t="s">
        <v>251</v>
      </c>
      <c r="H32" s="2" t="s">
        <v>252</v>
      </c>
    </row>
    <row r="33" spans="4:8">
      <c r="D33" s="2" t="s">
        <v>253</v>
      </c>
      <c r="H33" s="2" t="s">
        <v>254</v>
      </c>
    </row>
    <row r="34" spans="4:8">
      <c r="D34" s="2" t="s">
        <v>208</v>
      </c>
      <c r="H34" s="2" t="s">
        <v>255</v>
      </c>
    </row>
    <row r="35" spans="4:8">
      <c r="H35" s="2" t="s">
        <v>256</v>
      </c>
    </row>
    <row r="36" spans="4:8">
      <c r="H36" s="2" t="s">
        <v>257</v>
      </c>
    </row>
    <row r="37" spans="4:8" ht="30">
      <c r="H37" s="2" t="s">
        <v>258</v>
      </c>
    </row>
    <row r="38" spans="4:8">
      <c r="H38" s="2" t="s">
        <v>259</v>
      </c>
    </row>
    <row r="39" spans="4:8">
      <c r="H39" s="2" t="s">
        <v>260</v>
      </c>
    </row>
    <row r="40" spans="4:8">
      <c r="H40" s="2" t="s">
        <v>261</v>
      </c>
    </row>
    <row r="41" spans="4:8" ht="30">
      <c r="H41" s="2" t="s">
        <v>262</v>
      </c>
    </row>
    <row r="42" spans="4:8">
      <c r="H42" s="2" t="s">
        <v>263</v>
      </c>
    </row>
    <row r="120" spans="21:22">
      <c r="U120" s="1"/>
      <c r="V120" s="2"/>
    </row>
  </sheetData>
  <sortState ref="N2:N8">
    <sortCondition ref="N2:N8"/>
  </sortState>
  <phoneticPr fontId="57" type="noConversion"/>
  <pageMargins left="0" right="0" top="0" bottom="0" header="0" footer="0"/>
  <pageSetup paperSize="17"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7"/>
  <sheetViews>
    <sheetView topLeftCell="U12" workbookViewId="0">
      <selection activeCell="S15" sqref="A15:XFD16"/>
    </sheetView>
  </sheetViews>
  <sheetFormatPr defaultColWidth="8.7109375" defaultRowHeight="12.75"/>
  <cols>
    <col min="1" max="3" width="8.7109375" style="203"/>
    <col min="4" max="4" width="20" style="203" customWidth="1"/>
    <col min="5" max="5" width="13" style="203" customWidth="1"/>
    <col min="6" max="7" width="11" style="203" customWidth="1"/>
    <col min="8" max="16384" width="8.7109375" style="203"/>
  </cols>
  <sheetData>
    <row r="1" spans="1:38" ht="13.5" thickBot="1">
      <c r="A1" s="496" t="s">
        <v>264</v>
      </c>
      <c r="B1" s="496"/>
      <c r="C1" s="496"/>
      <c r="D1" s="496"/>
      <c r="E1" s="218"/>
      <c r="F1" s="212"/>
      <c r="G1" s="217"/>
      <c r="H1" s="216"/>
      <c r="I1" s="212"/>
      <c r="J1" s="212"/>
      <c r="K1" s="215"/>
      <c r="L1" s="212"/>
      <c r="M1" s="212"/>
      <c r="N1" s="212"/>
      <c r="O1" s="214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 t="s">
        <v>429</v>
      </c>
      <c r="AA1" s="212"/>
      <c r="AB1" s="212"/>
      <c r="AC1" s="212"/>
      <c r="AD1" s="213"/>
      <c r="AE1" s="212"/>
      <c r="AF1" s="212"/>
      <c r="AG1" s="212"/>
      <c r="AH1" s="212"/>
      <c r="AI1" s="212"/>
      <c r="AJ1" s="213"/>
      <c r="AK1" s="213"/>
      <c r="AL1" s="213"/>
    </row>
    <row r="2" spans="1:38">
      <c r="A2" s="209" t="s">
        <v>428</v>
      </c>
      <c r="B2" s="231"/>
      <c r="C2" s="206" t="s">
        <v>426</v>
      </c>
      <c r="D2" s="231"/>
      <c r="E2" s="206" t="s">
        <v>274</v>
      </c>
      <c r="F2" s="231"/>
      <c r="G2" s="497" t="s">
        <v>423</v>
      </c>
      <c r="H2" s="498"/>
      <c r="I2" s="499"/>
      <c r="J2" s="500"/>
      <c r="K2" s="181"/>
      <c r="L2" s="204"/>
      <c r="M2" s="186"/>
      <c r="N2" s="181"/>
      <c r="O2" s="181"/>
      <c r="P2" s="181"/>
      <c r="Q2" s="181"/>
      <c r="R2" s="181"/>
      <c r="S2" s="181"/>
      <c r="T2" s="181"/>
      <c r="U2" s="181"/>
      <c r="V2" s="181"/>
      <c r="W2" s="195"/>
      <c r="X2" s="195"/>
      <c r="Y2" s="194"/>
      <c r="Z2" s="181"/>
      <c r="AA2" s="181"/>
      <c r="AB2" s="184"/>
      <c r="AC2" s="181"/>
      <c r="AD2" s="182"/>
      <c r="AE2" s="181"/>
      <c r="AF2" s="181"/>
      <c r="AG2" s="181"/>
      <c r="AH2" s="181"/>
      <c r="AI2" s="181"/>
      <c r="AJ2" s="182"/>
      <c r="AK2" s="182"/>
      <c r="AL2" s="182"/>
    </row>
    <row r="3" spans="1:38">
      <c r="A3" s="200" t="s">
        <v>313</v>
      </c>
      <c r="B3" s="188"/>
      <c r="C3" s="198" t="s">
        <v>420</v>
      </c>
      <c r="D3" s="188"/>
      <c r="E3" s="198" t="s">
        <v>277</v>
      </c>
      <c r="F3" s="188"/>
      <c r="G3" s="492" t="s">
        <v>417</v>
      </c>
      <c r="H3" s="493"/>
      <c r="I3" s="501"/>
      <c r="J3" s="502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95"/>
      <c r="X3" s="195"/>
      <c r="Y3" s="194"/>
      <c r="Z3" s="181"/>
      <c r="AA3" s="181"/>
      <c r="AB3" s="184"/>
      <c r="AC3" s="181"/>
      <c r="AD3" s="182"/>
      <c r="AE3" s="181"/>
      <c r="AF3" s="181"/>
      <c r="AG3" s="181"/>
      <c r="AH3" s="181"/>
      <c r="AI3" s="181"/>
      <c r="AJ3" s="182"/>
      <c r="AK3" s="182"/>
      <c r="AL3" s="182"/>
    </row>
    <row r="4" spans="1:38">
      <c r="A4" s="200" t="s">
        <v>89</v>
      </c>
      <c r="B4" s="188"/>
      <c r="C4" s="198" t="s">
        <v>415</v>
      </c>
      <c r="D4" s="188"/>
      <c r="E4" s="198" t="s">
        <v>280</v>
      </c>
      <c r="F4" s="188"/>
      <c r="G4" s="492" t="s">
        <v>412</v>
      </c>
      <c r="H4" s="493"/>
      <c r="I4" s="549"/>
      <c r="J4" s="495"/>
      <c r="K4" s="181"/>
      <c r="L4" s="196"/>
      <c r="M4" s="201"/>
      <c r="N4" s="181"/>
      <c r="O4" s="181"/>
      <c r="P4" s="181"/>
      <c r="Q4" s="181"/>
      <c r="R4" s="181"/>
      <c r="S4" s="181"/>
      <c r="T4" s="181"/>
      <c r="U4" s="181"/>
      <c r="V4" s="181"/>
      <c r="W4" s="185"/>
      <c r="X4" s="185"/>
      <c r="Y4" s="184"/>
      <c r="Z4" s="184"/>
      <c r="AA4" s="184"/>
      <c r="AB4" s="183"/>
      <c r="AC4" s="181"/>
      <c r="AD4" s="182"/>
      <c r="AE4" s="181"/>
      <c r="AF4" s="181"/>
      <c r="AG4" s="181"/>
      <c r="AH4" s="181"/>
      <c r="AI4" s="181"/>
      <c r="AJ4" s="182"/>
      <c r="AK4" s="182"/>
      <c r="AL4" s="182"/>
    </row>
    <row r="5" spans="1:38">
      <c r="A5" s="200" t="s">
        <v>410</v>
      </c>
      <c r="B5" s="188"/>
      <c r="C5" s="198" t="s">
        <v>409</v>
      </c>
      <c r="D5" s="199"/>
      <c r="E5" s="198" t="s">
        <v>408</v>
      </c>
      <c r="F5" s="188"/>
      <c r="G5" s="492" t="s">
        <v>406</v>
      </c>
      <c r="H5" s="493"/>
      <c r="I5" s="501"/>
      <c r="J5" s="502"/>
      <c r="K5" s="181"/>
      <c r="L5" s="196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95"/>
      <c r="X5" s="195"/>
      <c r="Y5" s="194"/>
      <c r="Z5" s="181"/>
      <c r="AA5" s="181"/>
      <c r="AB5" s="193"/>
      <c r="AC5" s="181"/>
      <c r="AD5" s="182"/>
      <c r="AE5" s="181"/>
      <c r="AF5" s="181"/>
      <c r="AG5" s="181"/>
      <c r="AH5" s="181"/>
      <c r="AI5" s="181"/>
      <c r="AJ5" s="182"/>
      <c r="AK5" s="182"/>
      <c r="AL5" s="182"/>
    </row>
    <row r="6" spans="1:38" ht="13.5" thickBot="1">
      <c r="A6" s="192" t="s">
        <v>404</v>
      </c>
      <c r="B6" s="230"/>
      <c r="C6" s="189" t="s">
        <v>402</v>
      </c>
      <c r="D6" s="190"/>
      <c r="E6" s="189" t="s">
        <v>401</v>
      </c>
      <c r="F6" s="230"/>
      <c r="G6" s="504" t="s">
        <v>400</v>
      </c>
      <c r="H6" s="505"/>
      <c r="I6" s="550"/>
      <c r="J6" s="507"/>
      <c r="K6" s="181"/>
      <c r="L6" s="187"/>
      <c r="M6" s="186"/>
      <c r="N6" s="181"/>
      <c r="O6" s="181"/>
      <c r="P6" s="181"/>
      <c r="Q6" s="181"/>
      <c r="R6" s="181"/>
      <c r="S6" s="181"/>
      <c r="T6" s="181"/>
      <c r="U6" s="181"/>
      <c r="V6" s="181"/>
      <c r="W6" s="185"/>
      <c r="X6" s="185"/>
      <c r="Y6" s="184"/>
      <c r="Z6" s="184"/>
      <c r="AA6" s="184"/>
      <c r="AB6" s="183"/>
      <c r="AC6" s="181"/>
      <c r="AD6" s="182"/>
      <c r="AE6" s="181"/>
      <c r="AF6" s="548" t="s">
        <v>439</v>
      </c>
      <c r="AG6" s="548"/>
      <c r="AH6" s="548"/>
      <c r="AI6" s="548"/>
      <c r="AJ6" s="548"/>
      <c r="AK6" s="548"/>
      <c r="AL6" s="548"/>
    </row>
    <row r="7" spans="1:38">
      <c r="A7" s="508" t="s">
        <v>322</v>
      </c>
      <c r="B7" s="508" t="s">
        <v>283</v>
      </c>
      <c r="C7" s="508" t="s">
        <v>399</v>
      </c>
      <c r="D7" s="508" t="s">
        <v>398</v>
      </c>
      <c r="E7" s="508" t="s">
        <v>397</v>
      </c>
      <c r="F7" s="508" t="s">
        <v>438</v>
      </c>
      <c r="G7" s="511" t="s">
        <v>395</v>
      </c>
      <c r="H7" s="508" t="s">
        <v>394</v>
      </c>
      <c r="I7" s="508" t="s">
        <v>393</v>
      </c>
      <c r="J7" s="513" t="s">
        <v>327</v>
      </c>
      <c r="K7" s="514"/>
      <c r="L7" s="515"/>
      <c r="M7" s="508" t="s">
        <v>300</v>
      </c>
      <c r="N7" s="508" t="s">
        <v>301</v>
      </c>
      <c r="O7" s="508" t="s">
        <v>302</v>
      </c>
      <c r="P7" s="508" t="s">
        <v>392</v>
      </c>
      <c r="Q7" s="508" t="s">
        <v>304</v>
      </c>
      <c r="R7" s="508" t="s">
        <v>305</v>
      </c>
      <c r="S7" s="508" t="s">
        <v>306</v>
      </c>
      <c r="T7" s="508" t="s">
        <v>307</v>
      </c>
      <c r="U7" s="508" t="s">
        <v>290</v>
      </c>
      <c r="V7" s="524" t="s">
        <v>291</v>
      </c>
      <c r="W7" s="525"/>
      <c r="X7" s="525"/>
      <c r="Y7" s="525"/>
      <c r="Z7" s="526"/>
      <c r="AA7" s="508" t="s">
        <v>292</v>
      </c>
      <c r="AB7" s="508" t="s">
        <v>293</v>
      </c>
      <c r="AC7" s="546" t="s">
        <v>437</v>
      </c>
      <c r="AD7" s="519" t="s">
        <v>390</v>
      </c>
      <c r="AE7" s="542" t="s">
        <v>436</v>
      </c>
      <c r="AF7" s="544" t="s">
        <v>435</v>
      </c>
      <c r="AG7" s="546" t="s">
        <v>434</v>
      </c>
      <c r="AH7" s="519" t="s">
        <v>433</v>
      </c>
      <c r="AI7" s="508" t="s">
        <v>432</v>
      </c>
      <c r="AJ7" s="521" t="s">
        <v>431</v>
      </c>
      <c r="AK7" s="508" t="s">
        <v>387</v>
      </c>
      <c r="AL7" s="521" t="s">
        <v>430</v>
      </c>
    </row>
    <row r="8" spans="1:38" ht="38.25">
      <c r="A8" s="509"/>
      <c r="B8" s="509"/>
      <c r="C8" s="509"/>
      <c r="D8" s="509"/>
      <c r="E8" s="509"/>
      <c r="F8" s="510"/>
      <c r="G8" s="512"/>
      <c r="H8" s="509"/>
      <c r="I8" s="509"/>
      <c r="J8" s="516"/>
      <c r="K8" s="517"/>
      <c r="L8" s="518"/>
      <c r="M8" s="509"/>
      <c r="N8" s="509"/>
      <c r="O8" s="509"/>
      <c r="P8" s="510"/>
      <c r="Q8" s="509"/>
      <c r="R8" s="509"/>
      <c r="S8" s="509"/>
      <c r="T8" s="509"/>
      <c r="U8" s="509"/>
      <c r="V8" s="178" t="s">
        <v>385</v>
      </c>
      <c r="W8" s="178" t="s">
        <v>384</v>
      </c>
      <c r="X8" s="229" t="s">
        <v>383</v>
      </c>
      <c r="Y8" s="177" t="s">
        <v>382</v>
      </c>
      <c r="Z8" s="176" t="s">
        <v>381</v>
      </c>
      <c r="AA8" s="509"/>
      <c r="AB8" s="509"/>
      <c r="AC8" s="547"/>
      <c r="AD8" s="520"/>
      <c r="AE8" s="543"/>
      <c r="AF8" s="545"/>
      <c r="AG8" s="547"/>
      <c r="AH8" s="520"/>
      <c r="AI8" s="509"/>
      <c r="AJ8" s="522"/>
      <c r="AK8" s="509"/>
      <c r="AL8" s="522"/>
    </row>
    <row r="9" spans="1:38">
      <c r="A9" s="509"/>
      <c r="B9" s="509"/>
      <c r="C9" s="509"/>
      <c r="D9" s="509"/>
      <c r="E9" s="509"/>
      <c r="F9" s="169">
        <f>'[6]Ecom Std quote sheet'!F9</f>
        <v>8.1</v>
      </c>
      <c r="G9" s="512"/>
      <c r="H9" s="509"/>
      <c r="I9" s="509"/>
      <c r="J9" s="175" t="s">
        <v>314</v>
      </c>
      <c r="K9" s="174" t="s">
        <v>315</v>
      </c>
      <c r="L9" s="174" t="s">
        <v>316</v>
      </c>
      <c r="M9" s="509"/>
      <c r="N9" s="509"/>
      <c r="O9" s="509"/>
      <c r="P9" s="169">
        <v>3000</v>
      </c>
      <c r="Q9" s="509"/>
      <c r="R9" s="509"/>
      <c r="S9" s="509"/>
      <c r="T9" s="509"/>
      <c r="U9" s="509"/>
      <c r="V9" s="173">
        <v>0.03</v>
      </c>
      <c r="W9" s="172">
        <v>0.1</v>
      </c>
      <c r="X9" s="265">
        <v>0.12</v>
      </c>
      <c r="Y9" s="171">
        <v>2.5</v>
      </c>
      <c r="Z9" s="170">
        <v>0.1</v>
      </c>
      <c r="AA9" s="509"/>
      <c r="AB9" s="509"/>
      <c r="AC9" s="547"/>
      <c r="AD9" s="520"/>
      <c r="AE9" s="543"/>
      <c r="AF9" s="545"/>
      <c r="AG9" s="547"/>
      <c r="AH9" s="520"/>
      <c r="AI9" s="509"/>
      <c r="AJ9" s="523"/>
      <c r="AK9" s="509"/>
      <c r="AL9" s="523"/>
    </row>
    <row r="10" spans="1:38">
      <c r="A10" s="167" t="s">
        <v>380</v>
      </c>
      <c r="B10" s="162"/>
      <c r="C10" s="162"/>
      <c r="D10" s="162"/>
      <c r="E10" s="162"/>
      <c r="F10" s="162"/>
      <c r="G10" s="166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5"/>
      <c r="W10" s="164"/>
      <c r="X10" s="227"/>
      <c r="Y10" s="164"/>
      <c r="Z10" s="161"/>
      <c r="AA10" s="162"/>
      <c r="AB10" s="162"/>
      <c r="AC10" s="163"/>
      <c r="AD10" s="162"/>
      <c r="AE10" s="161">
        <v>0.05</v>
      </c>
      <c r="AF10" s="161"/>
      <c r="AG10" s="161"/>
      <c r="AH10" s="162"/>
      <c r="AI10" s="226">
        <v>0.2</v>
      </c>
      <c r="AJ10" s="158"/>
      <c r="AK10" s="225"/>
      <c r="AL10" s="225"/>
    </row>
    <row r="11" spans="1:38" s="219" customFormat="1" ht="39.950000000000003" customHeight="1">
      <c r="A11" s="157"/>
      <c r="B11" s="264" t="s">
        <v>318</v>
      </c>
      <c r="C11" s="156" t="s">
        <v>369</v>
      </c>
      <c r="D11" s="155" t="s">
        <v>378</v>
      </c>
      <c r="E11" s="154"/>
      <c r="F11" s="153">
        <f>F$9</f>
        <v>8.1</v>
      </c>
      <c r="G11" s="152">
        <v>10.95</v>
      </c>
      <c r="H11" s="151"/>
      <c r="I11" s="150"/>
      <c r="J11" s="149">
        <v>37.083999999999996</v>
      </c>
      <c r="K11" s="149">
        <v>53.34</v>
      </c>
      <c r="L11" s="149">
        <v>30.48</v>
      </c>
      <c r="M11" s="148">
        <v>4</v>
      </c>
      <c r="N11" s="147">
        <f>J11*K11*L11/1000000</f>
        <v>6.0291285868799997E-2</v>
      </c>
      <c r="O11" s="147">
        <f>65/N11*M11</f>
        <v>4312.3976583579024</v>
      </c>
      <c r="P11" s="146">
        <v>3000</v>
      </c>
      <c r="Q11" s="145">
        <f>P11/O11</f>
        <v>0.6956686831015384</v>
      </c>
      <c r="R11" s="144" t="s">
        <v>320</v>
      </c>
      <c r="S11" s="143">
        <f>Ecom!S11</f>
        <v>9.0999999999999998E-2</v>
      </c>
      <c r="T11" s="142">
        <f>G11*S11</f>
        <v>0.99644999999999995</v>
      </c>
      <c r="U11" s="139">
        <f>G11+Q11+T11</f>
        <v>12.642118683101536</v>
      </c>
      <c r="V11" s="141">
        <f>AE11*$V$9</f>
        <v>0.82851123595505616</v>
      </c>
      <c r="W11" s="141">
        <f>AE11*$W$9</f>
        <v>2.7617041198501875</v>
      </c>
      <c r="X11" s="224">
        <f>AE11*$X$9</f>
        <v>3.3140449438202246</v>
      </c>
      <c r="Y11" s="139">
        <f>Y$9</f>
        <v>2.5</v>
      </c>
      <c r="Z11" s="141">
        <f>AE11*$Z$9</f>
        <v>2.7617041198501875</v>
      </c>
      <c r="AA11" s="140">
        <f>SUM(V11:Z11)</f>
        <v>12.165964419475657</v>
      </c>
      <c r="AB11" s="139">
        <f>U11+AA11</f>
        <v>24.808083102577193</v>
      </c>
      <c r="AC11" s="223">
        <f>(AE11-AB11)/AE11</f>
        <v>0.10171104412434509</v>
      </c>
      <c r="AD11" s="137">
        <f>Ecom!AD11</f>
        <v>26.301943998573211</v>
      </c>
      <c r="AE11" s="137">
        <f>AD11*(1+AE$10)</f>
        <v>27.617041198501873</v>
      </c>
      <c r="AF11" s="139">
        <f>U11+AH11*46%+2.5</f>
        <v>28.995957634412399</v>
      </c>
      <c r="AG11" s="223">
        <f>(AH11-AF11)/AH11</f>
        <v>3.7224226533423242E-2</v>
      </c>
      <c r="AH11" s="137">
        <f>AE11+2.5</f>
        <v>30.117041198501873</v>
      </c>
      <c r="AI11" s="221">
        <f>AK11-5</f>
        <v>53.99</v>
      </c>
      <c r="AJ11" s="222">
        <f>(AI11-AH11)/AI11</f>
        <v>0.44217371367842428</v>
      </c>
      <c r="AK11" s="221">
        <f>Ecom!AG11</f>
        <v>58.99</v>
      </c>
      <c r="AL11" s="220">
        <f>(AK11-AH11)/AK11</f>
        <v>0.48945514157481146</v>
      </c>
    </row>
    <row r="12" spans="1:38" s="219" customFormat="1" ht="39.950000000000003" customHeight="1">
      <c r="A12" s="157"/>
      <c r="B12" s="264" t="s">
        <v>331</v>
      </c>
      <c r="C12" s="156" t="s">
        <v>369</v>
      </c>
      <c r="D12" s="155" t="s">
        <v>325</v>
      </c>
      <c r="E12" s="154"/>
      <c r="F12" s="153">
        <f>F$9</f>
        <v>8.1</v>
      </c>
      <c r="G12" s="152">
        <v>14.75</v>
      </c>
      <c r="H12" s="151"/>
      <c r="I12" s="150"/>
      <c r="J12" s="149">
        <v>37.083999999999996</v>
      </c>
      <c r="K12" s="149">
        <v>53.34</v>
      </c>
      <c r="L12" s="149">
        <v>45.72</v>
      </c>
      <c r="M12" s="148">
        <v>4</v>
      </c>
      <c r="N12" s="147">
        <f>J12*K12*L12/1000000</f>
        <v>9.0436928803199992E-2</v>
      </c>
      <c r="O12" s="147">
        <f>65/N12*M12</f>
        <v>2874.9317722386018</v>
      </c>
      <c r="P12" s="146">
        <v>3000</v>
      </c>
      <c r="Q12" s="145">
        <f>P12/O12</f>
        <v>1.0435030246523076</v>
      </c>
      <c r="R12" s="144" t="s">
        <v>377</v>
      </c>
      <c r="S12" s="143">
        <f>Ecom!S12</f>
        <v>9.0999999999999998E-2</v>
      </c>
      <c r="T12" s="142">
        <f>G12*S12</f>
        <v>1.3422499999999999</v>
      </c>
      <c r="U12" s="139">
        <f>G12+Q12+T12</f>
        <v>17.13575302465231</v>
      </c>
      <c r="V12" s="141">
        <f>AE12*$V$9</f>
        <v>1.0532303370786515</v>
      </c>
      <c r="W12" s="141">
        <f>AE12*$W$9</f>
        <v>3.5107677902621717</v>
      </c>
      <c r="X12" s="224">
        <f>AE12*$X$9</f>
        <v>4.2129213483146062</v>
      </c>
      <c r="Y12" s="139">
        <f>Y$9</f>
        <v>2.5</v>
      </c>
      <c r="Z12" s="141">
        <f>AE12*$Z$9</f>
        <v>3.5107677902621717</v>
      </c>
      <c r="AA12" s="140">
        <f>SUM(V12:Z12)</f>
        <v>14.787687265917601</v>
      </c>
      <c r="AB12" s="139">
        <f>U12+AA12</f>
        <v>31.923440290569911</v>
      </c>
      <c r="AC12" s="223">
        <f>(AE12-AB12)/AE12</f>
        <v>9.069918041529082E-2</v>
      </c>
      <c r="AD12" s="137">
        <f>Ecom!AD12</f>
        <v>33.435883716782584</v>
      </c>
      <c r="AE12" s="137">
        <f>AD12*(1+AE$10)</f>
        <v>35.107677902621717</v>
      </c>
      <c r="AF12" s="139">
        <f>U12+AH12*46%+2.5</f>
        <v>36.935284859858299</v>
      </c>
      <c r="AG12" s="223">
        <f>(AH12-AF12)/AH12</f>
        <v>1.7879142777824718E-2</v>
      </c>
      <c r="AH12" s="137">
        <f>AE12+2.5</f>
        <v>37.607677902621717</v>
      </c>
      <c r="AI12" s="221">
        <f>AK12-5</f>
        <v>69.989999999999995</v>
      </c>
      <c r="AJ12" s="222">
        <f>(AI12-AH12)/AI12</f>
        <v>0.4626706972050047</v>
      </c>
      <c r="AK12" s="221">
        <f>Ecom!AG12</f>
        <v>74.989999999999995</v>
      </c>
      <c r="AL12" s="220">
        <f>(AK12-AH12)/AK12</f>
        <v>0.49849742762206001</v>
      </c>
    </row>
    <row r="13" spans="1:38" s="219" customFormat="1" ht="39.950000000000003" customHeight="1">
      <c r="A13" s="157"/>
      <c r="B13" s="264" t="s">
        <v>330</v>
      </c>
      <c r="C13" s="156" t="s">
        <v>369</v>
      </c>
      <c r="D13" s="155" t="s">
        <v>376</v>
      </c>
      <c r="E13" s="154"/>
      <c r="F13" s="153">
        <f>F$9</f>
        <v>8.1</v>
      </c>
      <c r="G13" s="152">
        <v>12.35</v>
      </c>
      <c r="H13" s="151"/>
      <c r="I13" s="150"/>
      <c r="J13" s="149">
        <v>37.083999999999996</v>
      </c>
      <c r="K13" s="149">
        <v>53.34</v>
      </c>
      <c r="L13" s="149">
        <v>40.64</v>
      </c>
      <c r="M13" s="148">
        <v>4</v>
      </c>
      <c r="N13" s="147">
        <f>J13*K13*L13/1000000</f>
        <v>8.0388381158399996E-2</v>
      </c>
      <c r="O13" s="147">
        <f>65/N13*M13</f>
        <v>3234.2982437684268</v>
      </c>
      <c r="P13" s="146">
        <v>3000</v>
      </c>
      <c r="Q13" s="145">
        <f>P13/O13</f>
        <v>0.92755824413538457</v>
      </c>
      <c r="R13" s="144" t="s">
        <v>320</v>
      </c>
      <c r="S13" s="143">
        <f>Ecom!S13</f>
        <v>9.0999999999999998E-2</v>
      </c>
      <c r="T13" s="142">
        <f>G13*S13</f>
        <v>1.12385</v>
      </c>
      <c r="U13" s="139">
        <f>G13+Q13+T13</f>
        <v>14.401408244135386</v>
      </c>
      <c r="V13" s="141">
        <f>AE13*$V$9</f>
        <v>0.89873595505617976</v>
      </c>
      <c r="W13" s="141">
        <f>AE13*$W$9</f>
        <v>2.9957865168539328</v>
      </c>
      <c r="X13" s="224">
        <f>AE13*$X$9</f>
        <v>3.594943820224719</v>
      </c>
      <c r="Y13" s="139">
        <f>Y$9</f>
        <v>2.5</v>
      </c>
      <c r="Z13" s="141">
        <f>AE13*$Z$9</f>
        <v>2.9957865168539328</v>
      </c>
      <c r="AA13" s="140">
        <f>SUM(V13:Z13)</f>
        <v>12.985252808988765</v>
      </c>
      <c r="AB13" s="139">
        <f>U13+AA13</f>
        <v>27.386661053124151</v>
      </c>
      <c r="AC13" s="223">
        <f>(AE13-AB13)/AE13</f>
        <v>8.5827347875086918E-2</v>
      </c>
      <c r="AD13" s="137">
        <f>Ecom!AD13</f>
        <v>28.531300160513641</v>
      </c>
      <c r="AE13" s="137">
        <f>AD13*(1+AE$10)</f>
        <v>29.957865168539325</v>
      </c>
      <c r="AF13" s="139">
        <f>U13+AH13*46%+2.5</f>
        <v>31.832026221663476</v>
      </c>
      <c r="AG13" s="223">
        <f>(AH13-AF13)/AH13</f>
        <v>1.9281580708593975E-2</v>
      </c>
      <c r="AH13" s="137">
        <f>AE13+2.5</f>
        <v>32.457865168539328</v>
      </c>
      <c r="AI13" s="221">
        <f>AK13-5</f>
        <v>58.99</v>
      </c>
      <c r="AJ13" s="222">
        <f>(AI13-AH13)/AI13</f>
        <v>0.44977343331853997</v>
      </c>
      <c r="AK13" s="221">
        <f>Ecom!AG13</f>
        <v>63.99</v>
      </c>
      <c r="AL13" s="220">
        <f>(AK13-AH13)/AK13</f>
        <v>0.49276660152306101</v>
      </c>
    </row>
    <row r="14" spans="1:38">
      <c r="A14" s="167" t="s">
        <v>379</v>
      </c>
      <c r="B14" s="162"/>
      <c r="C14" s="162"/>
      <c r="D14" s="162"/>
      <c r="E14" s="162"/>
      <c r="F14" s="162"/>
      <c r="G14" s="166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5"/>
      <c r="W14" s="164"/>
      <c r="X14" s="227"/>
      <c r="Y14" s="164"/>
      <c r="Z14" s="161"/>
      <c r="AA14" s="162"/>
      <c r="AB14" s="162"/>
      <c r="AC14" s="163"/>
      <c r="AD14" s="162"/>
      <c r="AE14" s="161">
        <v>0.05</v>
      </c>
      <c r="AF14" s="161"/>
      <c r="AG14" s="161"/>
      <c r="AH14" s="162"/>
      <c r="AI14" s="226">
        <v>0.2</v>
      </c>
      <c r="AJ14" s="158"/>
      <c r="AK14" s="225"/>
      <c r="AL14" s="225"/>
    </row>
    <row r="15" spans="1:38" s="219" customFormat="1" ht="39.950000000000003" customHeight="1">
      <c r="A15" s="157"/>
      <c r="B15" s="264" t="s">
        <v>318</v>
      </c>
      <c r="C15" s="156" t="s">
        <v>369</v>
      </c>
      <c r="D15" s="155" t="s">
        <v>378</v>
      </c>
      <c r="E15" s="154"/>
      <c r="F15" s="153">
        <f>F$9</f>
        <v>8.1</v>
      </c>
      <c r="G15" s="152">
        <v>10.95</v>
      </c>
      <c r="H15" s="151"/>
      <c r="I15" s="150"/>
      <c r="J15" s="149">
        <v>37.083999999999996</v>
      </c>
      <c r="K15" s="149">
        <v>53.34</v>
      </c>
      <c r="L15" s="149">
        <v>30.48</v>
      </c>
      <c r="M15" s="148">
        <v>4</v>
      </c>
      <c r="N15" s="147">
        <f>J15*K15*L15/1000000</f>
        <v>6.0291285868799997E-2</v>
      </c>
      <c r="O15" s="147">
        <f>65/N15*M15</f>
        <v>4312.3976583579024</v>
      </c>
      <c r="P15" s="146">
        <v>3000</v>
      </c>
      <c r="Q15" s="145">
        <f>P15/O15</f>
        <v>0.6956686831015384</v>
      </c>
      <c r="R15" s="144" t="s">
        <v>320</v>
      </c>
      <c r="S15" s="143">
        <f>Ecom!S15</f>
        <v>0.191</v>
      </c>
      <c r="T15" s="142">
        <f>G15*S15</f>
        <v>2.09145</v>
      </c>
      <c r="U15" s="139">
        <f>G15+Q15+T15</f>
        <v>13.737118683101537</v>
      </c>
      <c r="V15" s="141">
        <f>AE15*$V$9</f>
        <v>0.88469101123595506</v>
      </c>
      <c r="W15" s="141">
        <f>AE15*$W$9</f>
        <v>2.9489700374531838</v>
      </c>
      <c r="X15" s="224">
        <f>AE15*$X$9</f>
        <v>3.5387640449438202</v>
      </c>
      <c r="Y15" s="139">
        <f>Y$9</f>
        <v>2.5</v>
      </c>
      <c r="Z15" s="141">
        <f>AE15*$Z$9</f>
        <v>2.9489700374531838</v>
      </c>
      <c r="AA15" s="140">
        <f>SUM(V15:Z15)</f>
        <v>12.821395131086142</v>
      </c>
      <c r="AB15" s="139">
        <f>U15+AA15</f>
        <v>26.558513814187677</v>
      </c>
      <c r="AC15" s="223">
        <f>(AE15-AB15)/AE15</f>
        <v>9.9396959722100706E-2</v>
      </c>
      <c r="AD15" s="137">
        <f>Ecom!AD15</f>
        <v>28.085428928125555</v>
      </c>
      <c r="AE15" s="137">
        <f>AD15*(1+AE$10)</f>
        <v>29.489700374531836</v>
      </c>
      <c r="AF15" s="139">
        <f>U15+AH15*46%+2.5</f>
        <v>30.952380855386181</v>
      </c>
      <c r="AG15" s="223">
        <f>(AH15-AF15)/AH15</f>
        <v>3.2426671928803136E-2</v>
      </c>
      <c r="AH15" s="137">
        <f>AE15+2.5</f>
        <v>31.989700374531836</v>
      </c>
      <c r="AI15" s="221">
        <f>AK15-5</f>
        <v>57.99</v>
      </c>
      <c r="AJ15" s="222">
        <f>(AI15-AH15)/AI15</f>
        <v>0.44835833118586249</v>
      </c>
      <c r="AK15" s="221">
        <f>Ecom!AG15</f>
        <v>62.99</v>
      </c>
      <c r="AL15" s="220">
        <f>(AK15-AH15)/AK15</f>
        <v>0.49214636649417631</v>
      </c>
    </row>
    <row r="16" spans="1:38" s="219" customFormat="1" ht="39.950000000000003" customHeight="1">
      <c r="A16" s="157"/>
      <c r="B16" s="264" t="s">
        <v>331</v>
      </c>
      <c r="C16" s="156" t="s">
        <v>369</v>
      </c>
      <c r="D16" s="155" t="s">
        <v>325</v>
      </c>
      <c r="E16" s="154"/>
      <c r="F16" s="153">
        <f>F$9</f>
        <v>8.1</v>
      </c>
      <c r="G16" s="152">
        <v>14.75</v>
      </c>
      <c r="H16" s="151"/>
      <c r="I16" s="150"/>
      <c r="J16" s="149">
        <v>37.083999999999996</v>
      </c>
      <c r="K16" s="149">
        <v>53.34</v>
      </c>
      <c r="L16" s="149">
        <v>45.72</v>
      </c>
      <c r="M16" s="148">
        <v>4</v>
      </c>
      <c r="N16" s="147">
        <f>J16*K16*L16/1000000</f>
        <v>9.0436928803199992E-2</v>
      </c>
      <c r="O16" s="147">
        <f>65/N16*M16</f>
        <v>2874.9317722386018</v>
      </c>
      <c r="P16" s="146">
        <v>3000</v>
      </c>
      <c r="Q16" s="145">
        <f>P16/O16</f>
        <v>1.0435030246523076</v>
      </c>
      <c r="R16" s="144" t="s">
        <v>377</v>
      </c>
      <c r="S16" s="143">
        <f>Ecom!S16</f>
        <v>0.191</v>
      </c>
      <c r="T16" s="142">
        <f>G16*S16</f>
        <v>2.81725</v>
      </c>
      <c r="U16" s="139">
        <f>G16+Q16+T16</f>
        <v>18.610753024652308</v>
      </c>
      <c r="V16" s="141">
        <f>AE16*$V$9</f>
        <v>1.1234550561797751</v>
      </c>
      <c r="W16" s="141">
        <f>AE16*$W$9</f>
        <v>3.7448501872659175</v>
      </c>
      <c r="X16" s="224">
        <f>AE16*$X$9</f>
        <v>4.4938202247191006</v>
      </c>
      <c r="Y16" s="139">
        <f>Y$9</f>
        <v>2.5</v>
      </c>
      <c r="Z16" s="141">
        <f>AE16*$Z$9</f>
        <v>3.7448501872659175</v>
      </c>
      <c r="AA16" s="140">
        <f>SUM(V16:Z16)</f>
        <v>15.606975655430711</v>
      </c>
      <c r="AB16" s="139">
        <f>U16+AA16</f>
        <v>34.21772868008302</v>
      </c>
      <c r="AC16" s="223">
        <f>(AE16-AB16)/AE16</f>
        <v>8.6272428295320169E-2</v>
      </c>
      <c r="AD16" s="137">
        <f>Ecom!AD16</f>
        <v>35.665239878723021</v>
      </c>
      <c r="AE16" s="137">
        <f>AD16*(1+AE$10)</f>
        <v>37.448501872659172</v>
      </c>
      <c r="AF16" s="139">
        <f>U16+AH16*46%+2.5</f>
        <v>39.487063886075532</v>
      </c>
      <c r="AG16" s="223">
        <f>(AH16-AF16)/AH16</f>
        <v>1.1550820805609454E-2</v>
      </c>
      <c r="AH16" s="137">
        <f>AE16+2.5</f>
        <v>39.948501872659172</v>
      </c>
      <c r="AI16" s="221">
        <f>AK16-5</f>
        <v>74.989999999999995</v>
      </c>
      <c r="AJ16" s="222">
        <f>(AI16-AH16)/AI16</f>
        <v>0.46728227933512234</v>
      </c>
      <c r="AK16" s="221">
        <f>Ecom!AG16</f>
        <v>79.989999999999995</v>
      </c>
      <c r="AL16" s="220">
        <f>(AK16-AH16)/AK16</f>
        <v>0.50058129925416706</v>
      </c>
    </row>
    <row r="17" spans="1:38" s="219" customFormat="1" ht="39.950000000000003" customHeight="1">
      <c r="A17" s="157"/>
      <c r="B17" s="264" t="s">
        <v>330</v>
      </c>
      <c r="C17" s="156" t="s">
        <v>369</v>
      </c>
      <c r="D17" s="155" t="s">
        <v>376</v>
      </c>
      <c r="E17" s="154"/>
      <c r="F17" s="153">
        <f>F$9</f>
        <v>8.1</v>
      </c>
      <c r="G17" s="152">
        <v>12.35</v>
      </c>
      <c r="H17" s="151"/>
      <c r="I17" s="150"/>
      <c r="J17" s="149">
        <v>37.083999999999996</v>
      </c>
      <c r="K17" s="149">
        <v>53.34</v>
      </c>
      <c r="L17" s="149">
        <v>40.64</v>
      </c>
      <c r="M17" s="148">
        <v>4</v>
      </c>
      <c r="N17" s="147">
        <f>J17*K17*L17/1000000</f>
        <v>8.0388381158399996E-2</v>
      </c>
      <c r="O17" s="147">
        <f>65/N17*M17</f>
        <v>3234.2982437684268</v>
      </c>
      <c r="P17" s="146">
        <v>3000</v>
      </c>
      <c r="Q17" s="145">
        <f>P17/O17</f>
        <v>0.92755824413538457</v>
      </c>
      <c r="R17" s="144" t="s">
        <v>320</v>
      </c>
      <c r="S17" s="143">
        <f>Ecom!S17</f>
        <v>0.191</v>
      </c>
      <c r="T17" s="142">
        <f>G17*S17</f>
        <v>2.3588499999999999</v>
      </c>
      <c r="U17" s="139">
        <f>G17+Q17+T17</f>
        <v>15.636408244135385</v>
      </c>
      <c r="V17" s="141">
        <f>AE17*$V$9</f>
        <v>0.96896067415730325</v>
      </c>
      <c r="W17" s="141">
        <f>AE17*$W$9</f>
        <v>3.2298689138576777</v>
      </c>
      <c r="X17" s="224">
        <f>AE17*$X$9</f>
        <v>3.875842696629213</v>
      </c>
      <c r="Y17" s="139">
        <f>Y$9</f>
        <v>2.5</v>
      </c>
      <c r="Z17" s="141">
        <f>AE17*$Z$9</f>
        <v>3.2298689138576777</v>
      </c>
      <c r="AA17" s="140">
        <f>SUM(V17:Z17)</f>
        <v>13.804541198501871</v>
      </c>
      <c r="AB17" s="139">
        <f>U17+AA17</f>
        <v>29.440949442637255</v>
      </c>
      <c r="AC17" s="223">
        <f>(AE17-AB17)/AE17</f>
        <v>8.8478503993721105E-2</v>
      </c>
      <c r="AD17" s="137">
        <f>Ecom!AD17</f>
        <v>30.760656322454071</v>
      </c>
      <c r="AE17" s="137">
        <f>AD17*(1+AE$10)</f>
        <v>32.298689138576776</v>
      </c>
      <c r="AF17" s="139">
        <f>U17+AH17*46%+2.5</f>
        <v>34.143805247880707</v>
      </c>
      <c r="AG17" s="223">
        <f>(AH17-AF17)/AH17</f>
        <v>1.8819211496391833E-2</v>
      </c>
      <c r="AH17" s="137">
        <f>AE17+2.5</f>
        <v>34.798689138576776</v>
      </c>
      <c r="AI17" s="221">
        <f>AK17-5</f>
        <v>63.989999999999995</v>
      </c>
      <c r="AJ17" s="222">
        <f>(AI17-AH17)/AI17</f>
        <v>0.4561855111958622</v>
      </c>
      <c r="AK17" s="221">
        <f>Ecom!AG17</f>
        <v>68.989999999999995</v>
      </c>
      <c r="AL17" s="220">
        <f>(AK17-AH17)/AK17</f>
        <v>0.49559807017572433</v>
      </c>
    </row>
  </sheetData>
  <mergeCells count="44">
    <mergeCell ref="A1:D1"/>
    <mergeCell ref="G2:H2"/>
    <mergeCell ref="I2:J2"/>
    <mergeCell ref="G3:H3"/>
    <mergeCell ref="I3:J3"/>
    <mergeCell ref="G4:H4"/>
    <mergeCell ref="I4:J4"/>
    <mergeCell ref="G5:H5"/>
    <mergeCell ref="I5:J5"/>
    <mergeCell ref="G6:H6"/>
    <mergeCell ref="I6:J6"/>
    <mergeCell ref="AA7:AA9"/>
    <mergeCell ref="AB7:AB9"/>
    <mergeCell ref="AC7:AC9"/>
    <mergeCell ref="AJ7:AJ9"/>
    <mergeCell ref="AK7:AK9"/>
    <mergeCell ref="J7:L8"/>
    <mergeCell ref="M7:M9"/>
    <mergeCell ref="N7:N9"/>
    <mergeCell ref="O7:O9"/>
    <mergeCell ref="P7:P8"/>
    <mergeCell ref="AF6:AL6"/>
    <mergeCell ref="A7:A9"/>
    <mergeCell ref="B7:B9"/>
    <mergeCell ref="C7:C9"/>
    <mergeCell ref="D7:D9"/>
    <mergeCell ref="E7:E9"/>
    <mergeCell ref="F7:F8"/>
    <mergeCell ref="G7:G9"/>
    <mergeCell ref="H7:H9"/>
    <mergeCell ref="I7:I9"/>
    <mergeCell ref="R7:R9"/>
    <mergeCell ref="S7:S9"/>
    <mergeCell ref="T7:T9"/>
    <mergeCell ref="U7:U9"/>
    <mergeCell ref="V7:Z7"/>
    <mergeCell ref="Q7:Q9"/>
    <mergeCell ref="AL7:AL9"/>
    <mergeCell ref="AD7:AD9"/>
    <mergeCell ref="AE7:AE9"/>
    <mergeCell ref="AF7:AF9"/>
    <mergeCell ref="AG7:AG9"/>
    <mergeCell ref="AH7:AH9"/>
    <mergeCell ref="AI7:AI9"/>
  </mergeCells>
  <phoneticPr fontId="5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7"/>
  <sheetViews>
    <sheetView topLeftCell="U12" workbookViewId="0">
      <selection activeCell="AH23" sqref="AH23"/>
    </sheetView>
  </sheetViews>
  <sheetFormatPr defaultColWidth="8.7109375" defaultRowHeight="12.75"/>
  <cols>
    <col min="1" max="16384" width="8.7109375" style="203"/>
  </cols>
  <sheetData>
    <row r="1" spans="1:39" ht="15" thickBot="1">
      <c r="A1" s="496" t="s">
        <v>264</v>
      </c>
      <c r="B1" s="496"/>
      <c r="C1" s="496"/>
      <c r="D1" s="496"/>
      <c r="E1" s="218"/>
      <c r="F1" s="212"/>
      <c r="G1" s="217"/>
      <c r="H1" s="216"/>
      <c r="I1" s="212"/>
      <c r="J1" s="212"/>
      <c r="K1" s="215"/>
      <c r="L1" s="212"/>
      <c r="M1" s="212"/>
      <c r="N1" s="212"/>
      <c r="O1" s="214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 t="s">
        <v>429</v>
      </c>
      <c r="AA1" s="212"/>
      <c r="AB1" s="212"/>
      <c r="AC1" s="212"/>
      <c r="AD1" s="213"/>
      <c r="AE1" s="212"/>
      <c r="AF1" s="212"/>
      <c r="AG1" s="212"/>
      <c r="AH1" s="212"/>
      <c r="AI1" s="211"/>
      <c r="AJ1" s="232"/>
      <c r="AK1" s="210"/>
      <c r="AL1" s="210"/>
      <c r="AM1" s="132"/>
    </row>
    <row r="2" spans="1:39" ht="14.25">
      <c r="A2" s="209" t="s">
        <v>428</v>
      </c>
      <c r="B2" s="231"/>
      <c r="C2" s="206" t="s">
        <v>426</v>
      </c>
      <c r="D2" s="231"/>
      <c r="E2" s="206" t="s">
        <v>274</v>
      </c>
      <c r="F2" s="231"/>
      <c r="G2" s="497" t="s">
        <v>423</v>
      </c>
      <c r="H2" s="498"/>
      <c r="I2" s="499"/>
      <c r="J2" s="500"/>
      <c r="K2" s="181"/>
      <c r="L2" s="204"/>
      <c r="M2" s="186"/>
      <c r="N2" s="181"/>
      <c r="O2" s="181"/>
      <c r="P2" s="181"/>
      <c r="Q2" s="181"/>
      <c r="R2" s="181"/>
      <c r="S2" s="181"/>
      <c r="T2" s="181"/>
      <c r="U2" s="181"/>
      <c r="V2" s="181"/>
      <c r="W2" s="195"/>
      <c r="X2" s="195"/>
      <c r="Y2" s="194"/>
      <c r="Z2" s="181"/>
      <c r="AA2" s="181"/>
      <c r="AB2" s="184"/>
      <c r="AC2" s="181"/>
      <c r="AD2" s="182"/>
      <c r="AE2" s="181"/>
      <c r="AF2" s="181"/>
      <c r="AG2" s="181"/>
      <c r="AH2" s="181"/>
      <c r="AI2" s="180"/>
      <c r="AJ2" s="181"/>
      <c r="AK2" s="179"/>
      <c r="AL2" s="179"/>
      <c r="AM2" s="132"/>
    </row>
    <row r="3" spans="1:39" ht="14.25">
      <c r="A3" s="200" t="s">
        <v>313</v>
      </c>
      <c r="B3" s="188"/>
      <c r="C3" s="198" t="s">
        <v>420</v>
      </c>
      <c r="D3" s="188"/>
      <c r="E3" s="198" t="s">
        <v>277</v>
      </c>
      <c r="F3" s="188"/>
      <c r="G3" s="492" t="s">
        <v>417</v>
      </c>
      <c r="H3" s="493"/>
      <c r="I3" s="501"/>
      <c r="J3" s="502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95"/>
      <c r="X3" s="195"/>
      <c r="Y3" s="194"/>
      <c r="Z3" s="181"/>
      <c r="AA3" s="181"/>
      <c r="AB3" s="184"/>
      <c r="AC3" s="181"/>
      <c r="AD3" s="182"/>
      <c r="AE3" s="181"/>
      <c r="AF3" s="181"/>
      <c r="AG3" s="181"/>
      <c r="AH3" s="181"/>
      <c r="AI3" s="180"/>
      <c r="AJ3" s="181"/>
      <c r="AK3" s="179"/>
      <c r="AL3" s="179"/>
      <c r="AM3" s="132"/>
    </row>
    <row r="4" spans="1:39" ht="14.25">
      <c r="A4" s="200" t="s">
        <v>89</v>
      </c>
      <c r="B4" s="188"/>
      <c r="C4" s="198" t="s">
        <v>415</v>
      </c>
      <c r="D4" s="188"/>
      <c r="E4" s="198" t="s">
        <v>280</v>
      </c>
      <c r="F4" s="188"/>
      <c r="G4" s="492" t="s">
        <v>412</v>
      </c>
      <c r="H4" s="493"/>
      <c r="I4" s="549"/>
      <c r="J4" s="495"/>
      <c r="K4" s="181"/>
      <c r="L4" s="196"/>
      <c r="M4" s="201"/>
      <c r="N4" s="181"/>
      <c r="O4" s="181"/>
      <c r="P4" s="181"/>
      <c r="Q4" s="181"/>
      <c r="R4" s="181"/>
      <c r="S4" s="181"/>
      <c r="T4" s="181"/>
      <c r="U4" s="181"/>
      <c r="V4" s="181"/>
      <c r="W4" s="185"/>
      <c r="X4" s="185"/>
      <c r="Y4" s="184"/>
      <c r="Z4" s="184"/>
      <c r="AA4" s="184"/>
      <c r="AB4" s="183"/>
      <c r="AC4" s="181"/>
      <c r="AD4" s="182"/>
      <c r="AE4" s="181"/>
      <c r="AF4" s="181"/>
      <c r="AG4" s="181"/>
      <c r="AH4" s="181"/>
      <c r="AI4" s="180"/>
      <c r="AJ4" s="181"/>
      <c r="AK4" s="179"/>
      <c r="AL4" s="179"/>
      <c r="AM4" s="132"/>
    </row>
    <row r="5" spans="1:39" ht="14.25">
      <c r="A5" s="200" t="s">
        <v>410</v>
      </c>
      <c r="B5" s="188"/>
      <c r="C5" s="198" t="s">
        <v>409</v>
      </c>
      <c r="D5" s="199"/>
      <c r="E5" s="198" t="s">
        <v>408</v>
      </c>
      <c r="F5" s="188"/>
      <c r="G5" s="492" t="s">
        <v>406</v>
      </c>
      <c r="H5" s="493"/>
      <c r="I5" s="501"/>
      <c r="J5" s="502"/>
      <c r="K5" s="181"/>
      <c r="L5" s="196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95"/>
      <c r="X5" s="195"/>
      <c r="Y5" s="194"/>
      <c r="Z5" s="181"/>
      <c r="AA5" s="181"/>
      <c r="AB5" s="193"/>
      <c r="AC5" s="181"/>
      <c r="AD5" s="182"/>
      <c r="AE5" s="181"/>
      <c r="AF5" s="181"/>
      <c r="AG5" s="181"/>
      <c r="AH5" s="181"/>
      <c r="AI5" s="180"/>
      <c r="AJ5" s="181"/>
      <c r="AK5" s="179"/>
      <c r="AL5" s="179"/>
      <c r="AM5" s="132"/>
    </row>
    <row r="6" spans="1:39" ht="15" thickBot="1">
      <c r="A6" s="192" t="s">
        <v>404</v>
      </c>
      <c r="B6" s="230"/>
      <c r="C6" s="189" t="s">
        <v>402</v>
      </c>
      <c r="D6" s="190"/>
      <c r="E6" s="189" t="s">
        <v>401</v>
      </c>
      <c r="F6" s="230"/>
      <c r="G6" s="504" t="s">
        <v>400</v>
      </c>
      <c r="H6" s="505"/>
      <c r="I6" s="550"/>
      <c r="J6" s="507"/>
      <c r="K6" s="181"/>
      <c r="L6" s="187"/>
      <c r="M6" s="186"/>
      <c r="N6" s="181"/>
      <c r="O6" s="181"/>
      <c r="P6" s="181"/>
      <c r="Q6" s="181"/>
      <c r="R6" s="181"/>
      <c r="S6" s="181"/>
      <c r="T6" s="181"/>
      <c r="U6" s="181"/>
      <c r="V6" s="181"/>
      <c r="W6" s="185"/>
      <c r="X6" s="185"/>
      <c r="Y6" s="184"/>
      <c r="Z6" s="184"/>
      <c r="AA6" s="184"/>
      <c r="AB6" s="183"/>
      <c r="AC6" s="181"/>
      <c r="AD6" s="182"/>
      <c r="AE6" s="181"/>
      <c r="AF6" s="548" t="s">
        <v>439</v>
      </c>
      <c r="AG6" s="548"/>
      <c r="AH6" s="548"/>
      <c r="AI6" s="548"/>
      <c r="AJ6" s="548"/>
      <c r="AK6" s="548"/>
      <c r="AL6" s="548"/>
      <c r="AM6" s="132"/>
    </row>
    <row r="7" spans="1:39" ht="14.25">
      <c r="A7" s="508" t="s">
        <v>322</v>
      </c>
      <c r="B7" s="508" t="s">
        <v>283</v>
      </c>
      <c r="C7" s="508" t="s">
        <v>399</v>
      </c>
      <c r="D7" s="508" t="s">
        <v>398</v>
      </c>
      <c r="E7" s="508" t="s">
        <v>397</v>
      </c>
      <c r="F7" s="508" t="s">
        <v>438</v>
      </c>
      <c r="G7" s="511" t="s">
        <v>395</v>
      </c>
      <c r="H7" s="508" t="s">
        <v>394</v>
      </c>
      <c r="I7" s="508" t="s">
        <v>393</v>
      </c>
      <c r="J7" s="513" t="s">
        <v>327</v>
      </c>
      <c r="K7" s="514"/>
      <c r="L7" s="515"/>
      <c r="M7" s="508" t="s">
        <v>300</v>
      </c>
      <c r="N7" s="508" t="s">
        <v>301</v>
      </c>
      <c r="O7" s="508" t="s">
        <v>302</v>
      </c>
      <c r="P7" s="508" t="s">
        <v>392</v>
      </c>
      <c r="Q7" s="508" t="s">
        <v>304</v>
      </c>
      <c r="R7" s="508" t="s">
        <v>305</v>
      </c>
      <c r="S7" s="508" t="s">
        <v>306</v>
      </c>
      <c r="T7" s="508" t="s">
        <v>307</v>
      </c>
      <c r="U7" s="508" t="s">
        <v>290</v>
      </c>
      <c r="V7" s="524" t="s">
        <v>291</v>
      </c>
      <c r="W7" s="525"/>
      <c r="X7" s="525"/>
      <c r="Y7" s="525"/>
      <c r="Z7" s="526"/>
      <c r="AA7" s="508" t="s">
        <v>292</v>
      </c>
      <c r="AB7" s="508" t="s">
        <v>293</v>
      </c>
      <c r="AC7" s="527" t="s">
        <v>391</v>
      </c>
      <c r="AD7" s="519" t="s">
        <v>390</v>
      </c>
      <c r="AE7" s="519" t="s">
        <v>442</v>
      </c>
      <c r="AF7" s="544" t="s">
        <v>435</v>
      </c>
      <c r="AG7" s="546" t="s">
        <v>434</v>
      </c>
      <c r="AH7" s="519" t="s">
        <v>441</v>
      </c>
      <c r="AI7" s="508" t="s">
        <v>432</v>
      </c>
      <c r="AJ7" s="521" t="s">
        <v>431</v>
      </c>
      <c r="AK7" s="508" t="s">
        <v>387</v>
      </c>
      <c r="AL7" s="521" t="s">
        <v>430</v>
      </c>
      <c r="AM7" s="132"/>
    </row>
    <row r="8" spans="1:39" ht="38.25">
      <c r="A8" s="509"/>
      <c r="B8" s="509"/>
      <c r="C8" s="509"/>
      <c r="D8" s="509"/>
      <c r="E8" s="509"/>
      <c r="F8" s="510"/>
      <c r="G8" s="512"/>
      <c r="H8" s="509"/>
      <c r="I8" s="509"/>
      <c r="J8" s="516"/>
      <c r="K8" s="517"/>
      <c r="L8" s="518"/>
      <c r="M8" s="509"/>
      <c r="N8" s="509"/>
      <c r="O8" s="509"/>
      <c r="P8" s="510"/>
      <c r="Q8" s="509"/>
      <c r="R8" s="509"/>
      <c r="S8" s="509"/>
      <c r="T8" s="509"/>
      <c r="U8" s="509"/>
      <c r="V8" s="178" t="s">
        <v>385</v>
      </c>
      <c r="W8" s="178" t="s">
        <v>384</v>
      </c>
      <c r="X8" s="229" t="s">
        <v>383</v>
      </c>
      <c r="Y8" s="177" t="s">
        <v>382</v>
      </c>
      <c r="Z8" s="176" t="s">
        <v>381</v>
      </c>
      <c r="AA8" s="509"/>
      <c r="AB8" s="509"/>
      <c r="AC8" s="528"/>
      <c r="AD8" s="520"/>
      <c r="AE8" s="520"/>
      <c r="AF8" s="545"/>
      <c r="AG8" s="547"/>
      <c r="AH8" s="520"/>
      <c r="AI8" s="509"/>
      <c r="AJ8" s="522"/>
      <c r="AK8" s="509"/>
      <c r="AL8" s="522"/>
      <c r="AM8" s="132"/>
    </row>
    <row r="9" spans="1:39" ht="14.25">
      <c r="A9" s="509"/>
      <c r="B9" s="509"/>
      <c r="C9" s="509"/>
      <c r="D9" s="509"/>
      <c r="E9" s="509"/>
      <c r="F9" s="169">
        <f>'[6]Ecom Std quote sheet'!F9</f>
        <v>8.1</v>
      </c>
      <c r="G9" s="512"/>
      <c r="H9" s="509"/>
      <c r="I9" s="509"/>
      <c r="J9" s="175" t="s">
        <v>314</v>
      </c>
      <c r="K9" s="174" t="s">
        <v>315</v>
      </c>
      <c r="L9" s="174" t="s">
        <v>316</v>
      </c>
      <c r="M9" s="509"/>
      <c r="N9" s="509"/>
      <c r="O9" s="509"/>
      <c r="P9" s="169">
        <v>3000</v>
      </c>
      <c r="Q9" s="509"/>
      <c r="R9" s="509"/>
      <c r="S9" s="509"/>
      <c r="T9" s="509"/>
      <c r="U9" s="509"/>
      <c r="V9" s="173">
        <v>0.15</v>
      </c>
      <c r="W9" s="172">
        <v>0.1</v>
      </c>
      <c r="X9" s="265">
        <v>0.03</v>
      </c>
      <c r="Y9" s="171">
        <v>2.5</v>
      </c>
      <c r="Z9" s="170">
        <v>0.1</v>
      </c>
      <c r="AA9" s="509"/>
      <c r="AB9" s="509"/>
      <c r="AC9" s="528"/>
      <c r="AD9" s="520"/>
      <c r="AE9" s="520"/>
      <c r="AF9" s="545"/>
      <c r="AG9" s="547"/>
      <c r="AH9" s="520"/>
      <c r="AI9" s="509"/>
      <c r="AJ9" s="523"/>
      <c r="AK9" s="509"/>
      <c r="AL9" s="523"/>
      <c r="AM9" s="132"/>
    </row>
    <row r="10" spans="1:39" ht="14.25">
      <c r="A10" s="167" t="s">
        <v>380</v>
      </c>
      <c r="B10" s="162"/>
      <c r="C10" s="162"/>
      <c r="D10" s="162"/>
      <c r="E10" s="162"/>
      <c r="F10" s="162"/>
      <c r="G10" s="166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5"/>
      <c r="W10" s="164"/>
      <c r="X10" s="227"/>
      <c r="Y10" s="164"/>
      <c r="Z10" s="161"/>
      <c r="AA10" s="162"/>
      <c r="AB10" s="162"/>
      <c r="AC10" s="163"/>
      <c r="AD10" s="162"/>
      <c r="AE10" s="161">
        <f>8%+5%</f>
        <v>0.13</v>
      </c>
      <c r="AF10" s="163"/>
      <c r="AG10" s="162"/>
      <c r="AH10" s="226"/>
      <c r="AI10" s="551" t="s">
        <v>440</v>
      </c>
      <c r="AJ10" s="551"/>
      <c r="AK10" s="551"/>
      <c r="AL10" s="551"/>
      <c r="AM10" s="132"/>
    </row>
    <row r="11" spans="1:39" s="219" customFormat="1" ht="39.950000000000003" customHeight="1">
      <c r="A11" s="157"/>
      <c r="B11" s="264" t="s">
        <v>318</v>
      </c>
      <c r="C11" s="156" t="s">
        <v>369</v>
      </c>
      <c r="D11" s="155" t="s">
        <v>378</v>
      </c>
      <c r="E11" s="154"/>
      <c r="F11" s="153">
        <f>F$9</f>
        <v>8.1</v>
      </c>
      <c r="G11" s="152">
        <v>10.95</v>
      </c>
      <c r="H11" s="151"/>
      <c r="I11" s="150"/>
      <c r="J11" s="149">
        <v>37.083999999999996</v>
      </c>
      <c r="K11" s="149">
        <v>53.34</v>
      </c>
      <c r="L11" s="149">
        <v>30.48</v>
      </c>
      <c r="M11" s="148">
        <v>4</v>
      </c>
      <c r="N11" s="147">
        <f>J11*K11*L11/1000000</f>
        <v>6.0291285868799997E-2</v>
      </c>
      <c r="O11" s="147">
        <f>65/N11*M11</f>
        <v>4312.3976583579024</v>
      </c>
      <c r="P11" s="146">
        <v>3000</v>
      </c>
      <c r="Q11" s="145">
        <f>P11/O11</f>
        <v>0.6956686831015384</v>
      </c>
      <c r="R11" s="144" t="s">
        <v>320</v>
      </c>
      <c r="S11" s="143">
        <f>Ecom!S11</f>
        <v>9.0999999999999998E-2</v>
      </c>
      <c r="T11" s="142">
        <f>G11*S11</f>
        <v>0.99644999999999995</v>
      </c>
      <c r="U11" s="139">
        <f>G11+Q11+T11</f>
        <v>12.642118683101536</v>
      </c>
      <c r="V11" s="141">
        <f>AE11*$V$9</f>
        <v>4.4581795077581585</v>
      </c>
      <c r="W11" s="141">
        <f>AE11*$W$9</f>
        <v>2.9721196718387728</v>
      </c>
      <c r="X11" s="266">
        <f>AE11*$X$9</f>
        <v>0.89163590155163175</v>
      </c>
      <c r="Y11" s="139">
        <f>Y$9</f>
        <v>2.5</v>
      </c>
      <c r="Z11" s="141">
        <f>AE11*$Z$9</f>
        <v>2.9721196718387728</v>
      </c>
      <c r="AA11" s="140">
        <f>SUM(V11:Z11)</f>
        <v>13.794054752987336</v>
      </c>
      <c r="AB11" s="139">
        <f>U11+AA11</f>
        <v>26.436173436088872</v>
      </c>
      <c r="AC11" s="223">
        <f>(AE11-AB11)/AE11</f>
        <v>0.11052796135447995</v>
      </c>
      <c r="AD11" s="137">
        <f>Ecom!AD11</f>
        <v>26.301943998573211</v>
      </c>
      <c r="AE11" s="137">
        <f>AD11*(1+AE$10)</f>
        <v>29.721196718387727</v>
      </c>
      <c r="AF11" s="139">
        <f>U11+AH11*50%+Y11</f>
        <v>31.252717042295401</v>
      </c>
      <c r="AG11" s="223">
        <f>(AH11-AF11)/AH11</f>
        <v>3.0057222410353399E-2</v>
      </c>
      <c r="AH11" s="137">
        <f>AE11+2.5</f>
        <v>32.221196718387731</v>
      </c>
      <c r="AI11" s="221">
        <f>AK11-5</f>
        <v>53.99</v>
      </c>
      <c r="AJ11" s="135">
        <f>(AI11-AH11)/AI11</f>
        <v>0.40320065348420581</v>
      </c>
      <c r="AK11" s="221">
        <f>Ecom!AG11</f>
        <v>58.99</v>
      </c>
      <c r="AL11" s="220">
        <f>(AK11-AH11)/AK11</f>
        <v>0.45378544298376455</v>
      </c>
      <c r="AM11" s="134"/>
    </row>
    <row r="12" spans="1:39" s="219" customFormat="1" ht="39.950000000000003" customHeight="1">
      <c r="A12" s="157"/>
      <c r="B12" s="264" t="s">
        <v>331</v>
      </c>
      <c r="C12" s="156" t="s">
        <v>369</v>
      </c>
      <c r="D12" s="155" t="s">
        <v>325</v>
      </c>
      <c r="E12" s="154"/>
      <c r="F12" s="153">
        <f>F$9</f>
        <v>8.1</v>
      </c>
      <c r="G12" s="152">
        <v>14.75</v>
      </c>
      <c r="H12" s="151"/>
      <c r="I12" s="150"/>
      <c r="J12" s="149">
        <v>37.083999999999996</v>
      </c>
      <c r="K12" s="149">
        <v>53.34</v>
      </c>
      <c r="L12" s="149">
        <v>45.72</v>
      </c>
      <c r="M12" s="148">
        <v>4</v>
      </c>
      <c r="N12" s="147">
        <f>J12*K12*L12/1000000</f>
        <v>9.0436928803199992E-2</v>
      </c>
      <c r="O12" s="147">
        <f>65/N12*M12</f>
        <v>2874.9317722386018</v>
      </c>
      <c r="P12" s="146">
        <v>3000</v>
      </c>
      <c r="Q12" s="145">
        <f>P12/O12</f>
        <v>1.0435030246523076</v>
      </c>
      <c r="R12" s="144" t="s">
        <v>377</v>
      </c>
      <c r="S12" s="143">
        <f>Ecom!S12</f>
        <v>9.0999999999999998E-2</v>
      </c>
      <c r="T12" s="142">
        <f>G12*S12</f>
        <v>1.3422499999999999</v>
      </c>
      <c r="U12" s="139">
        <f>G12+Q12+T12</f>
        <v>17.13575302465231</v>
      </c>
      <c r="V12" s="141">
        <f>AE12*$V$9</f>
        <v>5.6673822899946469</v>
      </c>
      <c r="W12" s="141">
        <f>AE12*$W$9</f>
        <v>3.7782548599964318</v>
      </c>
      <c r="X12" s="224">
        <f>AE12*$X$9</f>
        <v>1.1334764579989294</v>
      </c>
      <c r="Y12" s="139">
        <f>Y$9</f>
        <v>2.5</v>
      </c>
      <c r="Z12" s="141">
        <f>AE12*$Z$9</f>
        <v>3.7782548599964318</v>
      </c>
      <c r="AA12" s="140">
        <f>SUM(V12:Z12)</f>
        <v>16.85736846798644</v>
      </c>
      <c r="AB12" s="139">
        <f>U12+AA12</f>
        <v>33.99312149263875</v>
      </c>
      <c r="AC12" s="223">
        <f>(AE12-AB12)/AE12</f>
        <v>0.10029569861597808</v>
      </c>
      <c r="AD12" s="137">
        <f>Ecom!AD12</f>
        <v>33.435883716782584</v>
      </c>
      <c r="AE12" s="137">
        <f>AD12*(1+AE$10)</f>
        <v>37.782548599964315</v>
      </c>
      <c r="AF12" s="139">
        <f>U12+AH12*50%+Y12</f>
        <v>39.777027324634467</v>
      </c>
      <c r="AG12" s="223">
        <f>(AH12-AF12)/AH12</f>
        <v>1.2549386592940038E-2</v>
      </c>
      <c r="AH12" s="137">
        <f>AE12+2.5</f>
        <v>40.282548599964315</v>
      </c>
      <c r="AI12" s="221">
        <f>AK12-5</f>
        <v>69.989999999999995</v>
      </c>
      <c r="AJ12" s="135">
        <f>(AI12-AH12)/AI12</f>
        <v>0.42445279897179145</v>
      </c>
      <c r="AK12" s="221">
        <f>Ecom!AG12</f>
        <v>74.989999999999995</v>
      </c>
      <c r="AL12" s="220">
        <f>(AK12-AH12)/AK12</f>
        <v>0.46282772903101321</v>
      </c>
      <c r="AM12" s="134"/>
    </row>
    <row r="13" spans="1:39" s="219" customFormat="1" ht="39.950000000000003" customHeight="1">
      <c r="A13" s="157"/>
      <c r="B13" s="264" t="s">
        <v>330</v>
      </c>
      <c r="C13" s="156" t="s">
        <v>369</v>
      </c>
      <c r="D13" s="155" t="s">
        <v>376</v>
      </c>
      <c r="E13" s="154"/>
      <c r="F13" s="153">
        <f>F$9</f>
        <v>8.1</v>
      </c>
      <c r="G13" s="152">
        <v>12.35</v>
      </c>
      <c r="H13" s="151"/>
      <c r="I13" s="150"/>
      <c r="J13" s="149">
        <v>37.083999999999996</v>
      </c>
      <c r="K13" s="149">
        <v>53.34</v>
      </c>
      <c r="L13" s="149">
        <v>40.64</v>
      </c>
      <c r="M13" s="148">
        <v>4</v>
      </c>
      <c r="N13" s="147">
        <f>J13*K13*L13/1000000</f>
        <v>8.0388381158399996E-2</v>
      </c>
      <c r="O13" s="147">
        <f>65/N13*M13</f>
        <v>3234.2982437684268</v>
      </c>
      <c r="P13" s="146">
        <v>3000</v>
      </c>
      <c r="Q13" s="145">
        <f>P13/O13</f>
        <v>0.92755824413538457</v>
      </c>
      <c r="R13" s="144" t="s">
        <v>320</v>
      </c>
      <c r="S13" s="143">
        <f>Ecom!S13</f>
        <v>9.0999999999999998E-2</v>
      </c>
      <c r="T13" s="142">
        <f>G13*S13</f>
        <v>1.12385</v>
      </c>
      <c r="U13" s="139">
        <f>G13+Q13+T13</f>
        <v>14.401408244135386</v>
      </c>
      <c r="V13" s="141">
        <f>AE13*$V$9</f>
        <v>4.8360553772070611</v>
      </c>
      <c r="W13" s="141">
        <f>AE13*$W$9</f>
        <v>3.2240369181380411</v>
      </c>
      <c r="X13" s="224">
        <f>AE13*$X$9</f>
        <v>0.96721107544141227</v>
      </c>
      <c r="Y13" s="139">
        <f>Y$9</f>
        <v>2.5</v>
      </c>
      <c r="Z13" s="141">
        <f>AE13*$Z$9</f>
        <v>3.2240369181380411</v>
      </c>
      <c r="AA13" s="140">
        <f>SUM(V13:Z13)</f>
        <v>14.751340288924556</v>
      </c>
      <c r="AB13" s="139">
        <f>U13+AA13</f>
        <v>29.152748533059942</v>
      </c>
      <c r="AC13" s="223">
        <f>(AE13-AB13)/AE13</f>
        <v>9.5768774574195706E-2</v>
      </c>
      <c r="AD13" s="137">
        <f>Ecom!AD13</f>
        <v>28.531300160513641</v>
      </c>
      <c r="AE13" s="137">
        <f>AD13*(1+AE$10)</f>
        <v>32.240369181380409</v>
      </c>
      <c r="AF13" s="139">
        <f>U13+AH13*50%+Y13</f>
        <v>34.27159283482559</v>
      </c>
      <c r="AG13" s="223">
        <f>(AH13-AF13)/AH13</f>
        <v>1.3493706532228391E-2</v>
      </c>
      <c r="AH13" s="137">
        <f>AE13+2.5</f>
        <v>34.740369181380409</v>
      </c>
      <c r="AI13" s="221">
        <f>AK13-5</f>
        <v>57.99</v>
      </c>
      <c r="AJ13" s="135">
        <f>(AI13-AH13)/AI13</f>
        <v>0.4009248287397757</v>
      </c>
      <c r="AK13" s="221">
        <f>'[6]Ecom Std quote sheet'!AG13</f>
        <v>62.99</v>
      </c>
      <c r="AL13" s="220">
        <f>(AK13-AH13)/AK13</f>
        <v>0.44847802537894255</v>
      </c>
      <c r="AM13" s="134"/>
    </row>
    <row r="14" spans="1:39" ht="14.25">
      <c r="A14" s="167" t="s">
        <v>379</v>
      </c>
      <c r="B14" s="162"/>
      <c r="C14" s="162"/>
      <c r="D14" s="162"/>
      <c r="E14" s="162"/>
      <c r="F14" s="162"/>
      <c r="G14" s="166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5"/>
      <c r="W14" s="164"/>
      <c r="X14" s="227"/>
      <c r="Y14" s="164"/>
      <c r="Z14" s="161"/>
      <c r="AA14" s="162"/>
      <c r="AB14" s="162"/>
      <c r="AC14" s="163"/>
      <c r="AD14" s="162"/>
      <c r="AE14" s="161">
        <f>8%+5%</f>
        <v>0.13</v>
      </c>
      <c r="AF14" s="163"/>
      <c r="AG14" s="162"/>
      <c r="AH14" s="226"/>
      <c r="AI14" s="551" t="s">
        <v>440</v>
      </c>
      <c r="AJ14" s="551"/>
      <c r="AK14" s="551"/>
      <c r="AL14" s="551"/>
      <c r="AM14" s="132"/>
    </row>
    <row r="15" spans="1:39" s="219" customFormat="1" ht="39.950000000000003" customHeight="1">
      <c r="A15" s="157"/>
      <c r="B15" s="264" t="s">
        <v>318</v>
      </c>
      <c r="C15" s="156" t="s">
        <v>369</v>
      </c>
      <c r="D15" s="155" t="s">
        <v>378</v>
      </c>
      <c r="E15" s="154"/>
      <c r="F15" s="153">
        <f>F$9</f>
        <v>8.1</v>
      </c>
      <c r="G15" s="152">
        <v>10.95</v>
      </c>
      <c r="H15" s="151"/>
      <c r="I15" s="150"/>
      <c r="J15" s="149">
        <v>37.083999999999996</v>
      </c>
      <c r="K15" s="149">
        <v>53.34</v>
      </c>
      <c r="L15" s="149">
        <v>30.48</v>
      </c>
      <c r="M15" s="148">
        <v>4</v>
      </c>
      <c r="N15" s="147">
        <f>J15*K15*L15/1000000</f>
        <v>6.0291285868799997E-2</v>
      </c>
      <c r="O15" s="147">
        <f>65/N15*M15</f>
        <v>4312.3976583579024</v>
      </c>
      <c r="P15" s="146">
        <v>3000</v>
      </c>
      <c r="Q15" s="145">
        <f>P15/O15</f>
        <v>0.6956686831015384</v>
      </c>
      <c r="R15" s="144" t="s">
        <v>320</v>
      </c>
      <c r="S15" s="143">
        <f>Ecom!S15</f>
        <v>0.191</v>
      </c>
      <c r="T15" s="142">
        <f>G15*S15</f>
        <v>2.09145</v>
      </c>
      <c r="U15" s="139">
        <f>G15+Q15+T15</f>
        <v>13.737118683101537</v>
      </c>
      <c r="V15" s="141">
        <f>AE15*$V$9</f>
        <v>4.7604802033172806</v>
      </c>
      <c r="W15" s="141">
        <f>AE15*$W$9</f>
        <v>3.1736534688781877</v>
      </c>
      <c r="X15" s="224">
        <f>AE15*$X$9</f>
        <v>0.95209604066345621</v>
      </c>
      <c r="Y15" s="139">
        <f>Y$9</f>
        <v>2.5</v>
      </c>
      <c r="Z15" s="141">
        <f>AE15*$Z$9</f>
        <v>3.1736534688781877</v>
      </c>
      <c r="AA15" s="140">
        <f>SUM(V15:Z15)</f>
        <v>14.559883181737112</v>
      </c>
      <c r="AB15" s="139">
        <f>U15+AA15</f>
        <v>28.297001864838649</v>
      </c>
      <c r="AC15" s="223">
        <f>(AE15-AB15)/AE15</f>
        <v>0.10837770593646506</v>
      </c>
      <c r="AD15" s="137">
        <f>Ecom!AD15</f>
        <v>28.085428928125555</v>
      </c>
      <c r="AE15" s="137">
        <f>AD15*(1+AE$10)</f>
        <v>31.736534688781873</v>
      </c>
      <c r="AF15" s="139">
        <f>U15+AH15*50%+Y15</f>
        <v>33.355386027492472</v>
      </c>
      <c r="AG15" s="223">
        <f>(AH15-AF15)/AH15</f>
        <v>2.573708669114002E-2</v>
      </c>
      <c r="AH15" s="137">
        <f>AE15+2.5</f>
        <v>34.236534688781873</v>
      </c>
      <c r="AI15" s="221">
        <f>AK15-5</f>
        <v>57.99</v>
      </c>
      <c r="AJ15" s="135">
        <f>(AI15-AH15)/AI15</f>
        <v>0.40961312831898822</v>
      </c>
      <c r="AK15" s="221">
        <f>Wayfair!AK15</f>
        <v>62.99</v>
      </c>
      <c r="AL15" s="220">
        <f>(AK15-AH15)/AK15</f>
        <v>0.45647666790312952</v>
      </c>
      <c r="AM15" s="134"/>
    </row>
    <row r="16" spans="1:39" s="219" customFormat="1" ht="39.950000000000003" customHeight="1">
      <c r="A16" s="157"/>
      <c r="B16" s="264" t="s">
        <v>331</v>
      </c>
      <c r="C16" s="156" t="s">
        <v>369</v>
      </c>
      <c r="D16" s="155" t="s">
        <v>325</v>
      </c>
      <c r="E16" s="154"/>
      <c r="F16" s="153">
        <f>F$9</f>
        <v>8.1</v>
      </c>
      <c r="G16" s="152">
        <v>14.75</v>
      </c>
      <c r="H16" s="151"/>
      <c r="I16" s="150"/>
      <c r="J16" s="149">
        <v>37.083999999999996</v>
      </c>
      <c r="K16" s="149">
        <v>53.34</v>
      </c>
      <c r="L16" s="149">
        <v>45.72</v>
      </c>
      <c r="M16" s="148">
        <v>4</v>
      </c>
      <c r="N16" s="147">
        <f>J16*K16*L16/1000000</f>
        <v>9.0436928803199992E-2</v>
      </c>
      <c r="O16" s="147">
        <f>65/N16*M16</f>
        <v>2874.9317722386018</v>
      </c>
      <c r="P16" s="146">
        <v>3000</v>
      </c>
      <c r="Q16" s="145">
        <f>P16/O16</f>
        <v>1.0435030246523076</v>
      </c>
      <c r="R16" s="144" t="s">
        <v>377</v>
      </c>
      <c r="S16" s="143">
        <f>Ecom!S16</f>
        <v>0.191</v>
      </c>
      <c r="T16" s="142">
        <f>G16*S16</f>
        <v>2.81725</v>
      </c>
      <c r="U16" s="139">
        <f>G16+Q16+T16</f>
        <v>18.610753024652308</v>
      </c>
      <c r="V16" s="141">
        <f>AE16*$V$9</f>
        <v>6.0452581594435513</v>
      </c>
      <c r="W16" s="141">
        <f>AE16*$W$9</f>
        <v>4.0301721062957006</v>
      </c>
      <c r="X16" s="224">
        <f>AE16*$X$9</f>
        <v>1.2090516318887101</v>
      </c>
      <c r="Y16" s="139">
        <f>Y$9</f>
        <v>2.5</v>
      </c>
      <c r="Z16" s="141">
        <f>AE16*$Z$9</f>
        <v>4.0301721062957006</v>
      </c>
      <c r="AA16" s="140">
        <f>SUM(V16:Z16)</f>
        <v>17.814654003923664</v>
      </c>
      <c r="AB16" s="139">
        <f>U16+AA16</f>
        <v>36.425407028575975</v>
      </c>
      <c r="AC16" s="223">
        <f>(AE16-AB16)/AE16</f>
        <v>9.6182344876182324E-2</v>
      </c>
      <c r="AD16" s="137">
        <f>Ecom!AD16</f>
        <v>35.665239878723021</v>
      </c>
      <c r="AE16" s="137">
        <f>AD16*(1+AE$10)</f>
        <v>40.301721062957007</v>
      </c>
      <c r="AF16" s="139">
        <f>U16+AH16*50%+Y16</f>
        <v>42.511613556130811</v>
      </c>
      <c r="AG16" s="223">
        <f>(AH16-AF16)/AH16</f>
        <v>6.7779402234661819E-3</v>
      </c>
      <c r="AH16" s="137">
        <f>AE16+2.5</f>
        <v>42.801721062957007</v>
      </c>
      <c r="AI16" s="221">
        <f>AK16-5</f>
        <v>74.989999999999995</v>
      </c>
      <c r="AJ16" s="135">
        <f>(AI16-AH16)/AI16</f>
        <v>0.42923428373173744</v>
      </c>
      <c r="AK16" s="221">
        <f>Wayfair!AK16</f>
        <v>79.989999999999995</v>
      </c>
      <c r="AL16" s="220">
        <f>(AK16-AH16)/AK16</f>
        <v>0.46491160066312026</v>
      </c>
      <c r="AM16" s="134"/>
    </row>
    <row r="17" spans="1:39" s="219" customFormat="1" ht="39.950000000000003" customHeight="1">
      <c r="A17" s="157"/>
      <c r="B17" s="264" t="s">
        <v>330</v>
      </c>
      <c r="C17" s="156" t="s">
        <v>369</v>
      </c>
      <c r="D17" s="155" t="s">
        <v>376</v>
      </c>
      <c r="E17" s="154"/>
      <c r="F17" s="153">
        <f>F$9</f>
        <v>8.1</v>
      </c>
      <c r="G17" s="152">
        <v>12.35</v>
      </c>
      <c r="H17" s="151"/>
      <c r="I17" s="150"/>
      <c r="J17" s="149">
        <v>37.083999999999996</v>
      </c>
      <c r="K17" s="149">
        <v>53.34</v>
      </c>
      <c r="L17" s="149">
        <v>40.64</v>
      </c>
      <c r="M17" s="148">
        <v>4</v>
      </c>
      <c r="N17" s="147">
        <f>J17*K17*L17/1000000</f>
        <v>8.0388381158399996E-2</v>
      </c>
      <c r="O17" s="147">
        <f>65/N17*M17</f>
        <v>3234.2982437684268</v>
      </c>
      <c r="P17" s="146">
        <v>3000</v>
      </c>
      <c r="Q17" s="145">
        <f>P17/O17</f>
        <v>0.92755824413538457</v>
      </c>
      <c r="R17" s="144" t="s">
        <v>320</v>
      </c>
      <c r="S17" s="143">
        <f>Ecom!S17</f>
        <v>0.191</v>
      </c>
      <c r="T17" s="142">
        <f>G17*S17</f>
        <v>2.3588499999999999</v>
      </c>
      <c r="U17" s="139">
        <f>G17+Q17+T17</f>
        <v>15.636408244135385</v>
      </c>
      <c r="V17" s="141">
        <f>AE17*$V$9</f>
        <v>5.2139312466559637</v>
      </c>
      <c r="W17" s="141">
        <f>AE17*$W$9</f>
        <v>3.4759541644373098</v>
      </c>
      <c r="X17" s="224">
        <f>AE17*$X$9</f>
        <v>1.0427862493311928</v>
      </c>
      <c r="Y17" s="139">
        <f>Y$9</f>
        <v>2.5</v>
      </c>
      <c r="Z17" s="141">
        <f>AE17*$Z$9</f>
        <v>3.4759541644373098</v>
      </c>
      <c r="AA17" s="140">
        <f>SUM(V17:Z17)</f>
        <v>15.708625824861777</v>
      </c>
      <c r="AB17" s="139">
        <f>U17+AA17</f>
        <v>31.345034068997162</v>
      </c>
      <c r="AC17" s="223">
        <f>(AE17-AB17)/AE17</f>
        <v>9.8232238224253907E-2</v>
      </c>
      <c r="AD17" s="137">
        <f>Ecom!AD17</f>
        <v>30.760656322454071</v>
      </c>
      <c r="AE17" s="137">
        <f>AD17*(1+AE$10)</f>
        <v>34.759541644373094</v>
      </c>
      <c r="AF17" s="139">
        <f>U17+AH17*50%+Y17</f>
        <v>36.766179066321932</v>
      </c>
      <c r="AG17" s="223">
        <f>(AH17-AF17)/AH17</f>
        <v>1.3241241203665453E-2</v>
      </c>
      <c r="AH17" s="137">
        <f>AE17+2.5</f>
        <v>37.259541644373094</v>
      </c>
      <c r="AI17" s="221">
        <f>AK17-5</f>
        <v>63.989999999999995</v>
      </c>
      <c r="AJ17" s="135">
        <f>(AI17-AH17)/AI17</f>
        <v>0.41772868191321932</v>
      </c>
      <c r="AK17" s="221">
        <f>Wayfair!AK17</f>
        <v>68.989999999999995</v>
      </c>
      <c r="AL17" s="220">
        <f>(AK17-AH17)/AK17</f>
        <v>0.45992837158467753</v>
      </c>
      <c r="AM17" s="134"/>
    </row>
  </sheetData>
  <mergeCells count="46">
    <mergeCell ref="V7:Z7"/>
    <mergeCell ref="AA7:AA9"/>
    <mergeCell ref="AB7:AB9"/>
    <mergeCell ref="AJ7:AJ9"/>
    <mergeCell ref="AK7:AK9"/>
    <mergeCell ref="AI14:AL14"/>
    <mergeCell ref="AI10:AL10"/>
    <mergeCell ref="AD7:AD9"/>
    <mergeCell ref="AE7:AE9"/>
    <mergeCell ref="AF7:AF9"/>
    <mergeCell ref="AG7:AG9"/>
    <mergeCell ref="AH7:AH9"/>
    <mergeCell ref="AI7:AI9"/>
    <mergeCell ref="AL7:AL9"/>
    <mergeCell ref="G5:H5"/>
    <mergeCell ref="I5:J5"/>
    <mergeCell ref="G6:H6"/>
    <mergeCell ref="I6:J6"/>
    <mergeCell ref="F7:F8"/>
    <mergeCell ref="G7:G9"/>
    <mergeCell ref="H7:H9"/>
    <mergeCell ref="I7:I9"/>
    <mergeCell ref="J7:L8"/>
    <mergeCell ref="T7:T9"/>
    <mergeCell ref="U7:U9"/>
    <mergeCell ref="AF6:AL6"/>
    <mergeCell ref="A7:A9"/>
    <mergeCell ref="B7:B9"/>
    <mergeCell ref="C7:C9"/>
    <mergeCell ref="D7:D9"/>
    <mergeCell ref="E7:E9"/>
    <mergeCell ref="M7:M9"/>
    <mergeCell ref="AC7:AC9"/>
    <mergeCell ref="N7:N9"/>
    <mergeCell ref="O7:O9"/>
    <mergeCell ref="P7:P8"/>
    <mergeCell ref="Q7:Q9"/>
    <mergeCell ref="R7:R9"/>
    <mergeCell ref="S7:S9"/>
    <mergeCell ref="G4:H4"/>
    <mergeCell ref="I4:J4"/>
    <mergeCell ref="A1:D1"/>
    <mergeCell ref="G2:H2"/>
    <mergeCell ref="I2:J2"/>
    <mergeCell ref="G3:H3"/>
    <mergeCell ref="I3:J3"/>
  </mergeCells>
  <phoneticPr fontId="57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7"/>
  <sheetViews>
    <sheetView topLeftCell="U8" workbookViewId="0">
      <selection activeCell="AH16" sqref="AH16"/>
    </sheetView>
  </sheetViews>
  <sheetFormatPr defaultColWidth="8.7109375" defaultRowHeight="12.75"/>
  <cols>
    <col min="1" max="16384" width="8.7109375" style="203"/>
  </cols>
  <sheetData>
    <row r="1" spans="1:39" s="132" customFormat="1" ht="15.95" customHeight="1" thickBot="1">
      <c r="A1" s="496" t="s">
        <v>264</v>
      </c>
      <c r="B1" s="496"/>
      <c r="C1" s="496"/>
      <c r="D1" s="496"/>
      <c r="E1" s="218"/>
      <c r="F1" s="212"/>
      <c r="G1" s="217"/>
      <c r="H1" s="216"/>
      <c r="I1" s="212"/>
      <c r="J1" s="212"/>
      <c r="K1" s="215"/>
      <c r="L1" s="212"/>
      <c r="M1" s="212"/>
      <c r="N1" s="212"/>
      <c r="O1" s="214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 t="s">
        <v>429</v>
      </c>
      <c r="AA1" s="212"/>
      <c r="AB1" s="212"/>
      <c r="AC1" s="212"/>
      <c r="AD1" s="213"/>
      <c r="AE1" s="212"/>
      <c r="AF1" s="212"/>
      <c r="AG1" s="212"/>
      <c r="AH1" s="212"/>
      <c r="AI1" s="212"/>
      <c r="AJ1" s="212"/>
      <c r="AK1" s="212"/>
      <c r="AL1" s="212"/>
      <c r="AM1" s="212"/>
    </row>
    <row r="2" spans="1:39" s="132" customFormat="1" ht="15.6" customHeight="1">
      <c r="A2" s="209" t="s">
        <v>428</v>
      </c>
      <c r="B2" s="231"/>
      <c r="C2" s="206" t="s">
        <v>426</v>
      </c>
      <c r="D2" s="231"/>
      <c r="E2" s="206" t="s">
        <v>274</v>
      </c>
      <c r="F2" s="231"/>
      <c r="G2" s="497" t="s">
        <v>423</v>
      </c>
      <c r="H2" s="498"/>
      <c r="I2" s="499"/>
      <c r="J2" s="500"/>
      <c r="K2" s="181"/>
      <c r="L2" s="204"/>
      <c r="M2" s="186"/>
      <c r="N2" s="181"/>
      <c r="O2" s="181"/>
      <c r="P2" s="181"/>
      <c r="Q2" s="181"/>
      <c r="R2" s="181"/>
      <c r="S2" s="181"/>
      <c r="T2" s="181"/>
      <c r="U2" s="181"/>
      <c r="V2" s="181"/>
      <c r="W2" s="195"/>
      <c r="X2" s="195"/>
      <c r="Y2" s="194"/>
      <c r="Z2" s="181"/>
      <c r="AA2" s="181"/>
      <c r="AB2" s="184"/>
      <c r="AC2" s="181"/>
      <c r="AD2" s="182"/>
      <c r="AE2" s="181"/>
      <c r="AF2" s="181"/>
      <c r="AG2" s="181"/>
      <c r="AH2" s="181"/>
      <c r="AI2" s="181"/>
      <c r="AJ2" s="181"/>
      <c r="AK2" s="181"/>
      <c r="AL2" s="181"/>
      <c r="AM2" s="181"/>
    </row>
    <row r="3" spans="1:39" s="132" customFormat="1" ht="14.25">
      <c r="A3" s="200" t="s">
        <v>313</v>
      </c>
      <c r="B3" s="188"/>
      <c r="C3" s="198" t="s">
        <v>420</v>
      </c>
      <c r="D3" s="188"/>
      <c r="E3" s="198" t="s">
        <v>277</v>
      </c>
      <c r="F3" s="188"/>
      <c r="G3" s="492" t="s">
        <v>417</v>
      </c>
      <c r="H3" s="493"/>
      <c r="I3" s="501"/>
      <c r="J3" s="502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95"/>
      <c r="X3" s="195"/>
      <c r="Y3" s="194"/>
      <c r="Z3" s="181"/>
      <c r="AA3" s="181"/>
      <c r="AB3" s="184"/>
      <c r="AC3" s="181"/>
      <c r="AD3" s="133"/>
      <c r="AE3" s="181"/>
      <c r="AF3" s="181"/>
      <c r="AG3" s="181"/>
      <c r="AH3" s="181"/>
      <c r="AI3" s="181"/>
      <c r="AJ3" s="181"/>
      <c r="AK3" s="181"/>
      <c r="AL3" s="181"/>
      <c r="AM3" s="181"/>
    </row>
    <row r="4" spans="1:39" s="132" customFormat="1" ht="14.25">
      <c r="A4" s="200" t="s">
        <v>89</v>
      </c>
      <c r="B4" s="188"/>
      <c r="C4" s="198" t="s">
        <v>415</v>
      </c>
      <c r="D4" s="188"/>
      <c r="E4" s="198" t="s">
        <v>280</v>
      </c>
      <c r="F4" s="188"/>
      <c r="G4" s="492" t="s">
        <v>412</v>
      </c>
      <c r="H4" s="493"/>
      <c r="I4" s="549"/>
      <c r="J4" s="495"/>
      <c r="K4" s="181"/>
      <c r="L4" s="196"/>
      <c r="M4" s="201"/>
      <c r="N4" s="181"/>
      <c r="O4" s="181"/>
      <c r="P4" s="181"/>
      <c r="Q4" s="181"/>
      <c r="R4" s="181"/>
      <c r="S4" s="181"/>
      <c r="T4" s="181"/>
      <c r="U4" s="181"/>
      <c r="V4" s="181"/>
      <c r="W4" s="185"/>
      <c r="X4" s="185"/>
      <c r="Y4" s="184"/>
      <c r="Z4" s="184"/>
      <c r="AA4" s="184"/>
      <c r="AB4" s="183"/>
      <c r="AC4" s="181"/>
      <c r="AD4" s="133"/>
      <c r="AE4" s="181"/>
      <c r="AF4" s="181"/>
      <c r="AG4" s="181"/>
      <c r="AH4" s="181"/>
      <c r="AI4" s="181"/>
      <c r="AJ4" s="181"/>
      <c r="AK4" s="181"/>
      <c r="AL4" s="181"/>
      <c r="AM4" s="181"/>
    </row>
    <row r="5" spans="1:39" s="132" customFormat="1" ht="14.25">
      <c r="A5" s="200" t="s">
        <v>410</v>
      </c>
      <c r="B5" s="188"/>
      <c r="C5" s="198" t="s">
        <v>409</v>
      </c>
      <c r="D5" s="199"/>
      <c r="E5" s="198" t="s">
        <v>408</v>
      </c>
      <c r="F5" s="188"/>
      <c r="G5" s="492" t="s">
        <v>406</v>
      </c>
      <c r="H5" s="493"/>
      <c r="I5" s="501"/>
      <c r="J5" s="502"/>
      <c r="K5" s="181"/>
      <c r="L5" s="196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95"/>
      <c r="X5" s="195"/>
      <c r="Y5" s="194"/>
      <c r="Z5" s="181"/>
      <c r="AA5" s="181"/>
      <c r="AB5" s="193"/>
      <c r="AC5" s="181"/>
      <c r="AD5" s="133"/>
      <c r="AE5" s="181"/>
      <c r="AF5" s="181"/>
      <c r="AG5" s="181"/>
      <c r="AH5" s="181"/>
      <c r="AI5" s="181"/>
      <c r="AJ5" s="181"/>
      <c r="AK5" s="181"/>
      <c r="AL5" s="181"/>
      <c r="AM5" s="181"/>
    </row>
    <row r="6" spans="1:39" s="132" customFormat="1" ht="15" thickBot="1">
      <c r="A6" s="192" t="s">
        <v>404</v>
      </c>
      <c r="B6" s="230"/>
      <c r="C6" s="189" t="s">
        <v>402</v>
      </c>
      <c r="D6" s="190"/>
      <c r="E6" s="189" t="s">
        <v>401</v>
      </c>
      <c r="F6" s="230"/>
      <c r="G6" s="504" t="s">
        <v>400</v>
      </c>
      <c r="H6" s="505"/>
      <c r="I6" s="550"/>
      <c r="J6" s="507"/>
      <c r="K6" s="181"/>
      <c r="L6" s="187"/>
      <c r="M6" s="186"/>
      <c r="N6" s="181"/>
      <c r="O6" s="181"/>
      <c r="P6" s="181"/>
      <c r="Q6" s="181"/>
      <c r="R6" s="181"/>
      <c r="S6" s="181"/>
      <c r="T6" s="181"/>
      <c r="U6" s="181"/>
      <c r="V6" s="181"/>
      <c r="W6" s="185"/>
      <c r="X6" s="185"/>
      <c r="Y6" s="184"/>
      <c r="Z6" s="184"/>
      <c r="AA6" s="184"/>
      <c r="AB6" s="183"/>
      <c r="AC6" s="181"/>
      <c r="AD6" s="133"/>
      <c r="AF6" s="548" t="s">
        <v>439</v>
      </c>
      <c r="AG6" s="548"/>
      <c r="AH6" s="548"/>
      <c r="AI6" s="548"/>
      <c r="AJ6" s="548"/>
      <c r="AK6" s="548"/>
      <c r="AL6" s="181"/>
    </row>
    <row r="7" spans="1:39" s="132" customFormat="1" ht="14.45" customHeight="1">
      <c r="A7" s="508" t="s">
        <v>322</v>
      </c>
      <c r="B7" s="508" t="s">
        <v>283</v>
      </c>
      <c r="C7" s="508" t="s">
        <v>399</v>
      </c>
      <c r="D7" s="508" t="s">
        <v>398</v>
      </c>
      <c r="E7" s="508" t="s">
        <v>397</v>
      </c>
      <c r="F7" s="508" t="s">
        <v>438</v>
      </c>
      <c r="G7" s="511" t="s">
        <v>395</v>
      </c>
      <c r="H7" s="508" t="s">
        <v>394</v>
      </c>
      <c r="I7" s="508" t="s">
        <v>393</v>
      </c>
      <c r="J7" s="513" t="s">
        <v>327</v>
      </c>
      <c r="K7" s="514"/>
      <c r="L7" s="515"/>
      <c r="M7" s="508" t="s">
        <v>300</v>
      </c>
      <c r="N7" s="508" t="s">
        <v>301</v>
      </c>
      <c r="O7" s="508" t="s">
        <v>302</v>
      </c>
      <c r="P7" s="508" t="s">
        <v>392</v>
      </c>
      <c r="Q7" s="508" t="s">
        <v>304</v>
      </c>
      <c r="R7" s="508" t="s">
        <v>305</v>
      </c>
      <c r="S7" s="508" t="s">
        <v>306</v>
      </c>
      <c r="T7" s="508" t="s">
        <v>307</v>
      </c>
      <c r="U7" s="508" t="s">
        <v>290</v>
      </c>
      <c r="V7" s="524" t="s">
        <v>291</v>
      </c>
      <c r="W7" s="525"/>
      <c r="X7" s="525"/>
      <c r="Y7" s="525"/>
      <c r="Z7" s="526"/>
      <c r="AA7" s="508" t="s">
        <v>292</v>
      </c>
      <c r="AB7" s="508" t="s">
        <v>293</v>
      </c>
      <c r="AC7" s="527" t="s">
        <v>391</v>
      </c>
      <c r="AD7" s="519" t="s">
        <v>390</v>
      </c>
      <c r="AE7" s="519" t="s">
        <v>442</v>
      </c>
      <c r="AF7" s="544" t="s">
        <v>435</v>
      </c>
      <c r="AG7" s="546" t="s">
        <v>434</v>
      </c>
      <c r="AH7" s="519" t="s">
        <v>446</v>
      </c>
      <c r="AI7" s="519" t="s">
        <v>445</v>
      </c>
      <c r="AJ7" s="508" t="s">
        <v>444</v>
      </c>
      <c r="AK7" s="521" t="s">
        <v>443</v>
      </c>
    </row>
    <row r="8" spans="1:39" s="132" customFormat="1" ht="38.25">
      <c r="A8" s="509"/>
      <c r="B8" s="509"/>
      <c r="C8" s="509"/>
      <c r="D8" s="509"/>
      <c r="E8" s="509"/>
      <c r="F8" s="510"/>
      <c r="G8" s="512"/>
      <c r="H8" s="509"/>
      <c r="I8" s="509"/>
      <c r="J8" s="516"/>
      <c r="K8" s="517"/>
      <c r="L8" s="518"/>
      <c r="M8" s="509"/>
      <c r="N8" s="509"/>
      <c r="O8" s="509"/>
      <c r="P8" s="510"/>
      <c r="Q8" s="509"/>
      <c r="R8" s="509"/>
      <c r="S8" s="509"/>
      <c r="T8" s="509"/>
      <c r="U8" s="509"/>
      <c r="V8" s="178" t="s">
        <v>385</v>
      </c>
      <c r="W8" s="178" t="s">
        <v>384</v>
      </c>
      <c r="X8" s="229" t="s">
        <v>383</v>
      </c>
      <c r="Y8" s="177" t="s">
        <v>382</v>
      </c>
      <c r="Z8" s="176" t="s">
        <v>381</v>
      </c>
      <c r="AA8" s="509"/>
      <c r="AB8" s="509"/>
      <c r="AC8" s="528"/>
      <c r="AD8" s="520"/>
      <c r="AE8" s="520"/>
      <c r="AF8" s="545"/>
      <c r="AG8" s="547"/>
      <c r="AH8" s="520"/>
      <c r="AI8" s="520"/>
      <c r="AJ8" s="509"/>
      <c r="AK8" s="522"/>
    </row>
    <row r="9" spans="1:39" s="132" customFormat="1" ht="14.25">
      <c r="A9" s="509"/>
      <c r="B9" s="509"/>
      <c r="C9" s="509"/>
      <c r="D9" s="509"/>
      <c r="E9" s="509"/>
      <c r="F9" s="169">
        <f>'[6]Ecom Std quote sheet'!F9</f>
        <v>8.1</v>
      </c>
      <c r="G9" s="512"/>
      <c r="H9" s="509"/>
      <c r="I9" s="509"/>
      <c r="J9" s="175" t="s">
        <v>314</v>
      </c>
      <c r="K9" s="174" t="s">
        <v>315</v>
      </c>
      <c r="L9" s="174" t="s">
        <v>316</v>
      </c>
      <c r="M9" s="509"/>
      <c r="N9" s="509"/>
      <c r="O9" s="509"/>
      <c r="P9" s="169">
        <v>3000</v>
      </c>
      <c r="Q9" s="509"/>
      <c r="R9" s="509"/>
      <c r="S9" s="509"/>
      <c r="T9" s="509"/>
      <c r="U9" s="509"/>
      <c r="V9" s="173">
        <v>0.12</v>
      </c>
      <c r="W9" s="172">
        <v>0.1</v>
      </c>
      <c r="X9" s="228">
        <v>0.12</v>
      </c>
      <c r="Y9" s="171">
        <v>2.5</v>
      </c>
      <c r="Z9" s="170">
        <v>0.1</v>
      </c>
      <c r="AA9" s="509"/>
      <c r="AB9" s="509"/>
      <c r="AC9" s="528"/>
      <c r="AD9" s="552"/>
      <c r="AE9" s="520"/>
      <c r="AF9" s="545"/>
      <c r="AG9" s="547"/>
      <c r="AH9" s="520"/>
      <c r="AI9" s="520"/>
      <c r="AJ9" s="509"/>
      <c r="AK9" s="523"/>
    </row>
    <row r="10" spans="1:39" s="132" customFormat="1" ht="28.5" customHeight="1">
      <c r="A10" s="167" t="s">
        <v>380</v>
      </c>
      <c r="B10" s="162"/>
      <c r="C10" s="162"/>
      <c r="D10" s="162"/>
      <c r="E10" s="162"/>
      <c r="F10" s="162"/>
      <c r="G10" s="166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5"/>
      <c r="W10" s="164"/>
      <c r="X10" s="227"/>
      <c r="Y10" s="164"/>
      <c r="Z10" s="161"/>
      <c r="AA10" s="162"/>
      <c r="AB10" s="162"/>
      <c r="AC10" s="163"/>
      <c r="AD10" s="162"/>
      <c r="AE10" s="161">
        <f>8%+5%</f>
        <v>0.13</v>
      </c>
      <c r="AF10" s="161"/>
      <c r="AG10" s="163"/>
      <c r="AH10" s="162"/>
      <c r="AI10" s="159"/>
      <c r="AJ10" s="159"/>
      <c r="AK10" s="158"/>
    </row>
    <row r="11" spans="1:39" s="134" customFormat="1" ht="39.950000000000003" customHeight="1">
      <c r="A11" s="157"/>
      <c r="B11" s="264" t="s">
        <v>318</v>
      </c>
      <c r="C11" s="156" t="s">
        <v>369</v>
      </c>
      <c r="D11" s="155" t="s">
        <v>378</v>
      </c>
      <c r="E11" s="154"/>
      <c r="F11" s="153">
        <f>F$9</f>
        <v>8.1</v>
      </c>
      <c r="G11" s="152">
        <v>10.95</v>
      </c>
      <c r="H11" s="151"/>
      <c r="I11" s="150"/>
      <c r="J11" s="149">
        <v>37.083999999999996</v>
      </c>
      <c r="K11" s="149">
        <v>53.34</v>
      </c>
      <c r="L11" s="149">
        <v>30.48</v>
      </c>
      <c r="M11" s="148">
        <v>4</v>
      </c>
      <c r="N11" s="147">
        <f>J11*K11*L11/1000000</f>
        <v>6.0291285868799997E-2</v>
      </c>
      <c r="O11" s="147">
        <f>65/N11*M11</f>
        <v>4312.3976583579024</v>
      </c>
      <c r="P11" s="146">
        <v>3000</v>
      </c>
      <c r="Q11" s="145">
        <f>P11/O11</f>
        <v>0.6956686831015384</v>
      </c>
      <c r="R11" s="144" t="s">
        <v>320</v>
      </c>
      <c r="S11" s="143">
        <f>Ecom!S11</f>
        <v>9.0999999999999998E-2</v>
      </c>
      <c r="T11" s="142">
        <f>G11*S11</f>
        <v>0.99644999999999995</v>
      </c>
      <c r="U11" s="139">
        <f>G11+Q11+T11</f>
        <v>12.642118683101536</v>
      </c>
      <c r="V11" s="141">
        <f>AE11*$V$9</f>
        <v>3.566543606206527</v>
      </c>
      <c r="W11" s="141">
        <f>AE11*$W$9</f>
        <v>2.9721196718387728</v>
      </c>
      <c r="X11" s="224">
        <f>AE11*$X$9</f>
        <v>3.566543606206527</v>
      </c>
      <c r="Y11" s="139">
        <f>2.5</f>
        <v>2.5</v>
      </c>
      <c r="Z11" s="141">
        <f>AE11*$Z$9</f>
        <v>2.9721196718387728</v>
      </c>
      <c r="AA11" s="140">
        <f>SUM(V11:Z11)</f>
        <v>15.5773265560906</v>
      </c>
      <c r="AB11" s="139">
        <f>U11+AA11</f>
        <v>28.219445239192137</v>
      </c>
      <c r="AC11" s="223">
        <f>(AE11-AB11)/AE11</f>
        <v>5.0527961354479914E-2</v>
      </c>
      <c r="AD11" s="137">
        <f>Ecom!AD11</f>
        <v>26.301943998573211</v>
      </c>
      <c r="AE11" s="137">
        <f>AD11*(1+AE$10)</f>
        <v>29.721196718387727</v>
      </c>
      <c r="AF11" s="139">
        <f>U11+AH11*44%+Y11</f>
        <v>29.319445239192138</v>
      </c>
      <c r="AG11" s="223">
        <f>(AH11-AF11)/AH11</f>
        <v>9.0057222410353382E-2</v>
      </c>
      <c r="AH11" s="137">
        <f>AE11+2.5</f>
        <v>32.221196718387731</v>
      </c>
      <c r="AI11" s="137">
        <v>6.5</v>
      </c>
      <c r="AJ11" s="221">
        <f>Ecom!AG11</f>
        <v>58.99</v>
      </c>
      <c r="AK11" s="135">
        <f>(AJ11-AH11)/AJ11</f>
        <v>0.45378544298376455</v>
      </c>
    </row>
    <row r="12" spans="1:39" s="134" customFormat="1" ht="39.950000000000003" customHeight="1">
      <c r="A12" s="157"/>
      <c r="B12" s="264" t="s">
        <v>331</v>
      </c>
      <c r="C12" s="156" t="s">
        <v>369</v>
      </c>
      <c r="D12" s="155" t="s">
        <v>325</v>
      </c>
      <c r="E12" s="154"/>
      <c r="F12" s="153">
        <f>F$9</f>
        <v>8.1</v>
      </c>
      <c r="G12" s="152">
        <v>14.75</v>
      </c>
      <c r="H12" s="151"/>
      <c r="I12" s="150"/>
      <c r="J12" s="149">
        <v>37.083999999999996</v>
      </c>
      <c r="K12" s="149">
        <v>53.34</v>
      </c>
      <c r="L12" s="149">
        <v>45.72</v>
      </c>
      <c r="M12" s="148">
        <v>4</v>
      </c>
      <c r="N12" s="147">
        <f>J12*K12*L12/1000000</f>
        <v>9.0436928803199992E-2</v>
      </c>
      <c r="O12" s="147">
        <f>65/N12*M12</f>
        <v>2874.9317722386018</v>
      </c>
      <c r="P12" s="146">
        <v>3000</v>
      </c>
      <c r="Q12" s="145">
        <f>P12/O12</f>
        <v>1.0435030246523076</v>
      </c>
      <c r="R12" s="144" t="s">
        <v>377</v>
      </c>
      <c r="S12" s="143">
        <f>Ecom!S12</f>
        <v>9.0999999999999998E-2</v>
      </c>
      <c r="T12" s="142">
        <f>G12*S12</f>
        <v>1.3422499999999999</v>
      </c>
      <c r="U12" s="139">
        <f>G12+Q12+T12</f>
        <v>17.13575302465231</v>
      </c>
      <c r="V12" s="141">
        <f>AE12*$V$9</f>
        <v>4.5339058319957175</v>
      </c>
      <c r="W12" s="141">
        <f>AE12*$W$9</f>
        <v>3.7782548599964318</v>
      </c>
      <c r="X12" s="224">
        <f>AE12*$X$9</f>
        <v>4.5339058319957175</v>
      </c>
      <c r="Y12" s="139">
        <f>2.5</f>
        <v>2.5</v>
      </c>
      <c r="Z12" s="141">
        <f>AE12*$Z$9</f>
        <v>3.7782548599964318</v>
      </c>
      <c r="AA12" s="140">
        <f>SUM(V12:Z12)</f>
        <v>19.124321383984299</v>
      </c>
      <c r="AB12" s="139">
        <f>U12+AA12</f>
        <v>36.260074408636612</v>
      </c>
      <c r="AC12" s="223">
        <f>(AE12-AB12)/AE12</f>
        <v>4.0295698615977982E-2</v>
      </c>
      <c r="AD12" s="137">
        <f>Ecom!AD12</f>
        <v>33.435883716782584</v>
      </c>
      <c r="AE12" s="137">
        <f>AD12*(1+AE$10)</f>
        <v>37.782548599964315</v>
      </c>
      <c r="AF12" s="139">
        <f>U12+AH12*44%+Y12</f>
        <v>37.360074408636606</v>
      </c>
      <c r="AG12" s="223">
        <f>(AH12-AF12)/AH12</f>
        <v>7.2549386592940093E-2</v>
      </c>
      <c r="AH12" s="137">
        <f>AE12+2.5</f>
        <v>40.282548599964315</v>
      </c>
      <c r="AI12" s="137">
        <v>6.5</v>
      </c>
      <c r="AJ12" s="221">
        <f>Ecom!AG12</f>
        <v>74.989999999999995</v>
      </c>
      <c r="AK12" s="135">
        <f>(AJ12-AH12)/AJ12</f>
        <v>0.46282772903101321</v>
      </c>
    </row>
    <row r="13" spans="1:39" s="134" customFormat="1" ht="39.950000000000003" customHeight="1">
      <c r="A13" s="157"/>
      <c r="B13" s="264" t="s">
        <v>330</v>
      </c>
      <c r="C13" s="156" t="s">
        <v>369</v>
      </c>
      <c r="D13" s="155" t="s">
        <v>376</v>
      </c>
      <c r="E13" s="154"/>
      <c r="F13" s="153">
        <f>F$9</f>
        <v>8.1</v>
      </c>
      <c r="G13" s="152">
        <v>12.35</v>
      </c>
      <c r="H13" s="151"/>
      <c r="I13" s="150"/>
      <c r="J13" s="149">
        <v>37.083999999999996</v>
      </c>
      <c r="K13" s="149">
        <v>53.34</v>
      </c>
      <c r="L13" s="149">
        <v>40.64</v>
      </c>
      <c r="M13" s="148">
        <v>4</v>
      </c>
      <c r="N13" s="147">
        <f>J13*K13*L13/1000000</f>
        <v>8.0388381158399996E-2</v>
      </c>
      <c r="O13" s="147">
        <f>65/N13*M13</f>
        <v>3234.2982437684268</v>
      </c>
      <c r="P13" s="146">
        <v>3000</v>
      </c>
      <c r="Q13" s="145">
        <f>P13/O13</f>
        <v>0.92755824413538457</v>
      </c>
      <c r="R13" s="144" t="s">
        <v>320</v>
      </c>
      <c r="S13" s="143">
        <f>Ecom!S13</f>
        <v>9.0999999999999998E-2</v>
      </c>
      <c r="T13" s="142">
        <f>G13*S13</f>
        <v>1.12385</v>
      </c>
      <c r="U13" s="139">
        <f>G13+Q13+T13</f>
        <v>14.401408244135386</v>
      </c>
      <c r="V13" s="141">
        <f>AE13*$V$9</f>
        <v>3.8688443017656491</v>
      </c>
      <c r="W13" s="141">
        <f>AE13*$W$9</f>
        <v>3.2240369181380411</v>
      </c>
      <c r="X13" s="224">
        <f>AE13*$X$9</f>
        <v>3.8688443017656491</v>
      </c>
      <c r="Y13" s="139">
        <f>2.5</f>
        <v>2.5</v>
      </c>
      <c r="Z13" s="141">
        <f>AE13*$Z$9</f>
        <v>3.2240369181380411</v>
      </c>
      <c r="AA13" s="140">
        <f>SUM(V13:Z13)</f>
        <v>16.68576243980738</v>
      </c>
      <c r="AB13" s="139">
        <f>U13+AA13</f>
        <v>31.087170683942766</v>
      </c>
      <c r="AC13" s="223">
        <f>(AE13-AB13)/AE13</f>
        <v>3.5768774574195722E-2</v>
      </c>
      <c r="AD13" s="137">
        <f>Ecom!AD13</f>
        <v>28.531300160513641</v>
      </c>
      <c r="AE13" s="137">
        <f>AD13*(1+AE$10)</f>
        <v>32.240369181380409</v>
      </c>
      <c r="AF13" s="139">
        <f>U13+AH13*44%+Y13</f>
        <v>32.187170683942767</v>
      </c>
      <c r="AG13" s="223">
        <f>(AH13-AF13)/AH13</f>
        <v>7.3493706532228337E-2</v>
      </c>
      <c r="AH13" s="137">
        <f>AE13+2.5</f>
        <v>34.740369181380409</v>
      </c>
      <c r="AI13" s="137">
        <v>6.5</v>
      </c>
      <c r="AJ13" s="221">
        <f>Ecom!AG13</f>
        <v>63.99</v>
      </c>
      <c r="AK13" s="135">
        <f>(AJ13-AH13)/AJ13</f>
        <v>0.45709690293201427</v>
      </c>
    </row>
    <row r="14" spans="1:39" s="132" customFormat="1" ht="12.6" customHeight="1">
      <c r="A14" s="167" t="s">
        <v>379</v>
      </c>
      <c r="B14" s="162"/>
      <c r="C14" s="162"/>
      <c r="D14" s="162"/>
      <c r="E14" s="162"/>
      <c r="F14" s="162"/>
      <c r="G14" s="166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5"/>
      <c r="W14" s="164"/>
      <c r="X14" s="227"/>
      <c r="Y14" s="164"/>
      <c r="Z14" s="161"/>
      <c r="AA14" s="162"/>
      <c r="AB14" s="162"/>
      <c r="AC14" s="163"/>
      <c r="AD14" s="233"/>
      <c r="AE14" s="161">
        <f>8%+5%</f>
        <v>0.13</v>
      </c>
      <c r="AF14" s="161"/>
      <c r="AG14" s="163"/>
      <c r="AH14" s="162"/>
      <c r="AI14" s="159"/>
      <c r="AJ14" s="159"/>
      <c r="AK14" s="158"/>
    </row>
    <row r="15" spans="1:39" s="134" customFormat="1" ht="39.950000000000003" customHeight="1">
      <c r="A15" s="157"/>
      <c r="B15" s="264" t="s">
        <v>318</v>
      </c>
      <c r="C15" s="156" t="s">
        <v>369</v>
      </c>
      <c r="D15" s="155" t="s">
        <v>378</v>
      </c>
      <c r="E15" s="154"/>
      <c r="F15" s="153">
        <f>F$9</f>
        <v>8.1</v>
      </c>
      <c r="G15" s="152">
        <v>10.95</v>
      </c>
      <c r="H15" s="151"/>
      <c r="I15" s="150"/>
      <c r="J15" s="149">
        <v>37.083999999999996</v>
      </c>
      <c r="K15" s="149">
        <v>53.34</v>
      </c>
      <c r="L15" s="149">
        <v>30.48</v>
      </c>
      <c r="M15" s="148">
        <v>4</v>
      </c>
      <c r="N15" s="147">
        <f>J15*K15*L15/1000000</f>
        <v>6.0291285868799997E-2</v>
      </c>
      <c r="O15" s="147">
        <f>65/N15*M15</f>
        <v>4312.3976583579024</v>
      </c>
      <c r="P15" s="146">
        <v>3000</v>
      </c>
      <c r="Q15" s="145">
        <f>P15/O15</f>
        <v>0.6956686831015384</v>
      </c>
      <c r="R15" s="144" t="s">
        <v>320</v>
      </c>
      <c r="S15" s="143">
        <f>Ecom!S15</f>
        <v>0.191</v>
      </c>
      <c r="T15" s="142">
        <f>G15*S15</f>
        <v>2.09145</v>
      </c>
      <c r="U15" s="139">
        <f>G15+Q15+T15</f>
        <v>13.737118683101537</v>
      </c>
      <c r="V15" s="141">
        <f>AE15*$V$9</f>
        <v>3.8083841626538248</v>
      </c>
      <c r="W15" s="141">
        <f>AE15*$W$9</f>
        <v>3.1736534688781877</v>
      </c>
      <c r="X15" s="224">
        <f>AE15*$X$9</f>
        <v>3.8083841626538248</v>
      </c>
      <c r="Y15" s="139">
        <f>2.5</f>
        <v>2.5</v>
      </c>
      <c r="Z15" s="141">
        <f>AE15*$Z$9</f>
        <v>3.1736534688781877</v>
      </c>
      <c r="AA15" s="140">
        <f>SUM(V15:Z15)</f>
        <v>16.464075263064025</v>
      </c>
      <c r="AB15" s="139">
        <f>U15+AA15</f>
        <v>30.20119394616556</v>
      </c>
      <c r="AC15" s="223">
        <f>(AE15-AB15)/AE15</f>
        <v>4.8377705936465086E-2</v>
      </c>
      <c r="AD15" s="137">
        <f>Ecom!AD15</f>
        <v>28.085428928125555</v>
      </c>
      <c r="AE15" s="137">
        <f>AD15*(1+AE$10)</f>
        <v>31.736534688781873</v>
      </c>
      <c r="AF15" s="139">
        <f>U15+AH15*44%+Y15</f>
        <v>31.301193946165561</v>
      </c>
      <c r="AG15" s="223">
        <f>(AH15-AF15)/AH15</f>
        <v>8.5737086691139955E-2</v>
      </c>
      <c r="AH15" s="137">
        <f>AE15+2.5</f>
        <v>34.236534688781873</v>
      </c>
      <c r="AI15" s="137">
        <v>6.5</v>
      </c>
      <c r="AJ15" s="221">
        <f>Ecom!AG15</f>
        <v>62.99</v>
      </c>
      <c r="AK15" s="135">
        <f>(AJ15-AH15)/AJ15</f>
        <v>0.45647666790312952</v>
      </c>
    </row>
    <row r="16" spans="1:39" s="134" customFormat="1" ht="39.950000000000003" customHeight="1">
      <c r="A16" s="157"/>
      <c r="B16" s="264" t="s">
        <v>331</v>
      </c>
      <c r="C16" s="156" t="s">
        <v>369</v>
      </c>
      <c r="D16" s="155" t="s">
        <v>325</v>
      </c>
      <c r="E16" s="154"/>
      <c r="F16" s="153">
        <f>F$9</f>
        <v>8.1</v>
      </c>
      <c r="G16" s="152">
        <v>14.75</v>
      </c>
      <c r="H16" s="151"/>
      <c r="I16" s="150"/>
      <c r="J16" s="149">
        <v>37.083999999999996</v>
      </c>
      <c r="K16" s="149">
        <v>53.34</v>
      </c>
      <c r="L16" s="149">
        <v>45.72</v>
      </c>
      <c r="M16" s="148">
        <v>4</v>
      </c>
      <c r="N16" s="147">
        <f>J16*K16*L16/1000000</f>
        <v>9.0436928803199992E-2</v>
      </c>
      <c r="O16" s="147">
        <f>65/N16*M16</f>
        <v>2874.9317722386018</v>
      </c>
      <c r="P16" s="146">
        <v>3000</v>
      </c>
      <c r="Q16" s="145">
        <f>P16/O16</f>
        <v>1.0435030246523076</v>
      </c>
      <c r="R16" s="144" t="s">
        <v>377</v>
      </c>
      <c r="S16" s="143">
        <f>Ecom!S16</f>
        <v>0.191</v>
      </c>
      <c r="T16" s="142">
        <f>G16*S16</f>
        <v>2.81725</v>
      </c>
      <c r="U16" s="139">
        <f>G16+Q16+T16</f>
        <v>18.610753024652308</v>
      </c>
      <c r="V16" s="141">
        <f>AE16*$V$9</f>
        <v>4.8362065275548405</v>
      </c>
      <c r="W16" s="141">
        <f>AE16*$W$9</f>
        <v>4.0301721062957006</v>
      </c>
      <c r="X16" s="224">
        <f>AE16*$X$9</f>
        <v>4.8362065275548405</v>
      </c>
      <c r="Y16" s="139">
        <f>2.5</f>
        <v>2.5</v>
      </c>
      <c r="Z16" s="141">
        <f>AE16*$Z$9</f>
        <v>4.0301721062957006</v>
      </c>
      <c r="AA16" s="140">
        <f>SUM(V16:Z16)</f>
        <v>20.232757267701082</v>
      </c>
      <c r="AB16" s="139">
        <f>U16+AA16</f>
        <v>38.843510292353386</v>
      </c>
      <c r="AC16" s="223">
        <f>(AE16-AB16)/AE16</f>
        <v>3.6182344876182555E-2</v>
      </c>
      <c r="AD16" s="137">
        <f>Ecom!AD16</f>
        <v>35.665239878723021</v>
      </c>
      <c r="AE16" s="137">
        <f>AD16*(1+AE$10)</f>
        <v>40.301721062957007</v>
      </c>
      <c r="AF16" s="139">
        <f>U16+AH16*44%+Y16</f>
        <v>39.943510292353395</v>
      </c>
      <c r="AG16" s="223">
        <f>(AH16-AF16)/AH16</f>
        <v>6.6777940223466087E-2</v>
      </c>
      <c r="AH16" s="137">
        <f>AE16+2.5</f>
        <v>42.801721062957007</v>
      </c>
      <c r="AI16" s="137">
        <v>6.5</v>
      </c>
      <c r="AJ16" s="221">
        <f>Ecom!AG16</f>
        <v>79.989999999999995</v>
      </c>
      <c r="AK16" s="135">
        <f>(AJ16-AH16)/AJ16</f>
        <v>0.46491160066312026</v>
      </c>
    </row>
    <row r="17" spans="1:37" s="134" customFormat="1" ht="39.950000000000003" customHeight="1">
      <c r="A17" s="157"/>
      <c r="B17" s="264" t="s">
        <v>330</v>
      </c>
      <c r="C17" s="156" t="s">
        <v>369</v>
      </c>
      <c r="D17" s="155" t="s">
        <v>376</v>
      </c>
      <c r="E17" s="154"/>
      <c r="F17" s="153">
        <f>F$9</f>
        <v>8.1</v>
      </c>
      <c r="G17" s="152">
        <v>12.35</v>
      </c>
      <c r="H17" s="151"/>
      <c r="I17" s="150"/>
      <c r="J17" s="149">
        <v>37.083999999999996</v>
      </c>
      <c r="K17" s="149">
        <v>53.34</v>
      </c>
      <c r="L17" s="149">
        <v>40.64</v>
      </c>
      <c r="M17" s="148">
        <v>4</v>
      </c>
      <c r="N17" s="147">
        <f>J17*K17*L17/1000000</f>
        <v>8.0388381158399996E-2</v>
      </c>
      <c r="O17" s="147">
        <f>65/N17*M17</f>
        <v>3234.2982437684268</v>
      </c>
      <c r="P17" s="146">
        <v>3000</v>
      </c>
      <c r="Q17" s="145">
        <f>P17/O17</f>
        <v>0.92755824413538457</v>
      </c>
      <c r="R17" s="144" t="s">
        <v>320</v>
      </c>
      <c r="S17" s="143">
        <f>Ecom!S17</f>
        <v>0.191</v>
      </c>
      <c r="T17" s="142">
        <f>G17*S17</f>
        <v>2.3588499999999999</v>
      </c>
      <c r="U17" s="139">
        <f>G17+Q17+T17</f>
        <v>15.636408244135385</v>
      </c>
      <c r="V17" s="141">
        <f>AE17*$V$9</f>
        <v>4.1711449973247712</v>
      </c>
      <c r="W17" s="141">
        <f>AE17*$W$9</f>
        <v>3.4759541644373098</v>
      </c>
      <c r="X17" s="224">
        <f>AE17*$X$9</f>
        <v>4.1711449973247712</v>
      </c>
      <c r="Y17" s="139">
        <f>2.5</f>
        <v>2.5</v>
      </c>
      <c r="Z17" s="141">
        <f>AE17*$Z$9</f>
        <v>3.4759541644373098</v>
      </c>
      <c r="AA17" s="140">
        <f>SUM(V17:Z17)</f>
        <v>17.794198323524164</v>
      </c>
      <c r="AB17" s="139">
        <f>U17+AA17</f>
        <v>33.430606567659552</v>
      </c>
      <c r="AC17" s="223">
        <f>(AE17-AB17)/AE17</f>
        <v>3.823223822425377E-2</v>
      </c>
      <c r="AD17" s="137">
        <f>Ecom!AD17</f>
        <v>30.760656322454071</v>
      </c>
      <c r="AE17" s="137">
        <f>AD17*(1+AE$10)</f>
        <v>34.759541644373094</v>
      </c>
      <c r="AF17" s="139">
        <f>U17+AH17*44%+Y17</f>
        <v>34.530606567659547</v>
      </c>
      <c r="AG17" s="223">
        <f>(AH17-AF17)/AH17</f>
        <v>7.3241241203665444E-2</v>
      </c>
      <c r="AH17" s="137">
        <f>AE17+2.5</f>
        <v>37.259541644373094</v>
      </c>
      <c r="AI17" s="137">
        <v>6.5</v>
      </c>
      <c r="AJ17" s="221">
        <f>Ecom!AG17</f>
        <v>68.989999999999995</v>
      </c>
      <c r="AK17" s="135">
        <f>(AJ17-AH17)/AJ17</f>
        <v>0.45992837158467753</v>
      </c>
    </row>
  </sheetData>
  <mergeCells count="43">
    <mergeCell ref="V7:Z7"/>
    <mergeCell ref="AA7:AA9"/>
    <mergeCell ref="AB7:AB9"/>
    <mergeCell ref="AJ7:AJ9"/>
    <mergeCell ref="AK7:AK9"/>
    <mergeCell ref="AD7:AD9"/>
    <mergeCell ref="AE7:AE9"/>
    <mergeCell ref="AF7:AF9"/>
    <mergeCell ref="AG7:AG9"/>
    <mergeCell ref="AH7:AH9"/>
    <mergeCell ref="AI7:AI9"/>
    <mergeCell ref="G5:H5"/>
    <mergeCell ref="I5:J5"/>
    <mergeCell ref="G6:H6"/>
    <mergeCell ref="I6:J6"/>
    <mergeCell ref="F7:F8"/>
    <mergeCell ref="G7:G9"/>
    <mergeCell ref="H7:H9"/>
    <mergeCell ref="I7:I9"/>
    <mergeCell ref="J7:L8"/>
    <mergeCell ref="T7:T9"/>
    <mergeCell ref="U7:U9"/>
    <mergeCell ref="AF6:AK6"/>
    <mergeCell ref="A7:A9"/>
    <mergeCell ref="B7:B9"/>
    <mergeCell ref="C7:C9"/>
    <mergeCell ref="D7:D9"/>
    <mergeCell ref="E7:E9"/>
    <mergeCell ref="M7:M9"/>
    <mergeCell ref="AC7:AC9"/>
    <mergeCell ref="N7:N9"/>
    <mergeCell ref="O7:O9"/>
    <mergeCell ref="P7:P8"/>
    <mergeCell ref="Q7:Q9"/>
    <mergeCell ref="R7:R9"/>
    <mergeCell ref="S7:S9"/>
    <mergeCell ref="G4:H4"/>
    <mergeCell ref="I4:J4"/>
    <mergeCell ref="A1:D1"/>
    <mergeCell ref="G2:H2"/>
    <mergeCell ref="I2:J2"/>
    <mergeCell ref="G3:H3"/>
    <mergeCell ref="I3:J3"/>
  </mergeCells>
  <phoneticPr fontId="5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7"/>
  <sheetViews>
    <sheetView topLeftCell="R10" workbookViewId="0">
      <selection activeCell="X10" sqref="X10"/>
    </sheetView>
  </sheetViews>
  <sheetFormatPr defaultColWidth="8.7109375" defaultRowHeight="12.75"/>
  <cols>
    <col min="1" max="16384" width="8.7109375" style="203"/>
  </cols>
  <sheetData>
    <row r="1" spans="1:39" s="132" customFormat="1" ht="15.95" customHeight="1" thickBot="1">
      <c r="A1" s="496" t="s">
        <v>264</v>
      </c>
      <c r="B1" s="496"/>
      <c r="C1" s="496"/>
      <c r="D1" s="496"/>
      <c r="E1" s="218"/>
      <c r="F1" s="212"/>
      <c r="G1" s="217"/>
      <c r="H1" s="216"/>
      <c r="I1" s="212"/>
      <c r="J1" s="212"/>
      <c r="K1" s="215"/>
      <c r="L1" s="212"/>
      <c r="M1" s="212"/>
      <c r="N1" s="212"/>
      <c r="O1" s="214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 t="s">
        <v>429</v>
      </c>
      <c r="AA1" s="212"/>
      <c r="AB1" s="212"/>
      <c r="AC1" s="212"/>
      <c r="AD1" s="213"/>
      <c r="AE1" s="212"/>
      <c r="AF1" s="212"/>
      <c r="AG1" s="212"/>
      <c r="AH1" s="212"/>
      <c r="AI1" s="212"/>
      <c r="AJ1" s="211"/>
      <c r="AK1" s="232"/>
      <c r="AL1" s="210"/>
      <c r="AM1" s="232"/>
    </row>
    <row r="2" spans="1:39" s="132" customFormat="1" ht="15.6" customHeight="1">
      <c r="A2" s="209" t="s">
        <v>428</v>
      </c>
      <c r="B2" s="231"/>
      <c r="C2" s="206" t="s">
        <v>426</v>
      </c>
      <c r="D2" s="231"/>
      <c r="E2" s="206" t="s">
        <v>274</v>
      </c>
      <c r="F2" s="231"/>
      <c r="G2" s="497" t="s">
        <v>423</v>
      </c>
      <c r="H2" s="498"/>
      <c r="I2" s="499"/>
      <c r="J2" s="500"/>
      <c r="K2" s="181"/>
      <c r="L2" s="204"/>
      <c r="M2" s="186"/>
      <c r="N2" s="181"/>
      <c r="O2" s="181"/>
      <c r="P2" s="181"/>
      <c r="Q2" s="181"/>
      <c r="R2" s="181"/>
      <c r="S2" s="181"/>
      <c r="T2" s="181"/>
      <c r="U2" s="181"/>
      <c r="V2" s="181"/>
      <c r="W2" s="195"/>
      <c r="X2" s="195"/>
      <c r="Y2" s="194"/>
      <c r="Z2" s="181"/>
      <c r="AA2" s="181"/>
      <c r="AB2" s="184"/>
      <c r="AC2" s="181"/>
      <c r="AD2" s="182"/>
      <c r="AE2" s="181"/>
      <c r="AF2" s="181"/>
      <c r="AG2" s="181"/>
      <c r="AH2" s="181"/>
      <c r="AI2" s="181"/>
      <c r="AJ2" s="180"/>
      <c r="AK2" s="181"/>
      <c r="AL2" s="179"/>
      <c r="AM2" s="181"/>
    </row>
    <row r="3" spans="1:39" s="132" customFormat="1" ht="14.25">
      <c r="A3" s="200" t="s">
        <v>313</v>
      </c>
      <c r="B3" s="188"/>
      <c r="C3" s="198" t="s">
        <v>420</v>
      </c>
      <c r="D3" s="188"/>
      <c r="E3" s="198" t="s">
        <v>277</v>
      </c>
      <c r="F3" s="188"/>
      <c r="G3" s="492" t="s">
        <v>417</v>
      </c>
      <c r="H3" s="493"/>
      <c r="I3" s="501"/>
      <c r="J3" s="502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95"/>
      <c r="X3" s="195"/>
      <c r="Y3" s="194"/>
      <c r="Z3" s="181"/>
      <c r="AA3" s="181"/>
      <c r="AB3" s="184"/>
      <c r="AC3" s="181"/>
      <c r="AD3" s="182"/>
      <c r="AE3" s="181"/>
      <c r="AF3" s="181"/>
      <c r="AG3" s="181"/>
      <c r="AH3" s="181"/>
      <c r="AI3" s="181"/>
      <c r="AJ3" s="180"/>
      <c r="AK3" s="181"/>
      <c r="AL3" s="179"/>
      <c r="AM3" s="181"/>
    </row>
    <row r="4" spans="1:39" s="132" customFormat="1" ht="14.25">
      <c r="A4" s="200" t="s">
        <v>89</v>
      </c>
      <c r="B4" s="188"/>
      <c r="C4" s="198" t="s">
        <v>415</v>
      </c>
      <c r="D4" s="188"/>
      <c r="E4" s="198" t="s">
        <v>280</v>
      </c>
      <c r="F4" s="188"/>
      <c r="G4" s="492" t="s">
        <v>412</v>
      </c>
      <c r="H4" s="493"/>
      <c r="I4" s="549"/>
      <c r="J4" s="495"/>
      <c r="K4" s="181"/>
      <c r="L4" s="196"/>
      <c r="M4" s="201"/>
      <c r="N4" s="181"/>
      <c r="O4" s="181"/>
      <c r="P4" s="181"/>
      <c r="Q4" s="181"/>
      <c r="R4" s="181"/>
      <c r="S4" s="181"/>
      <c r="T4" s="181"/>
      <c r="U4" s="181"/>
      <c r="V4" s="181"/>
      <c r="W4" s="185"/>
      <c r="X4" s="185"/>
      <c r="Y4" s="184"/>
      <c r="Z4" s="184"/>
      <c r="AA4" s="184"/>
      <c r="AB4" s="183"/>
      <c r="AC4" s="181"/>
      <c r="AD4" s="182"/>
      <c r="AE4" s="181"/>
      <c r="AF4" s="181"/>
      <c r="AG4" s="181"/>
      <c r="AH4" s="181"/>
      <c r="AI4" s="181"/>
      <c r="AJ4" s="180"/>
      <c r="AK4" s="181"/>
      <c r="AL4" s="179"/>
      <c r="AM4" s="181"/>
    </row>
    <row r="5" spans="1:39" s="132" customFormat="1" ht="14.25">
      <c r="A5" s="200" t="s">
        <v>410</v>
      </c>
      <c r="B5" s="188"/>
      <c r="C5" s="198" t="s">
        <v>409</v>
      </c>
      <c r="D5" s="199"/>
      <c r="E5" s="198" t="s">
        <v>408</v>
      </c>
      <c r="F5" s="188"/>
      <c r="G5" s="492" t="s">
        <v>406</v>
      </c>
      <c r="H5" s="493"/>
      <c r="I5" s="501"/>
      <c r="J5" s="502"/>
      <c r="K5" s="181"/>
      <c r="L5" s="196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95"/>
      <c r="X5" s="195"/>
      <c r="Y5" s="194"/>
      <c r="Z5" s="181"/>
      <c r="AA5" s="181"/>
      <c r="AB5" s="193"/>
      <c r="AC5" s="181"/>
      <c r="AD5" s="182"/>
      <c r="AE5" s="181"/>
      <c r="AF5" s="181"/>
      <c r="AG5" s="181"/>
      <c r="AH5" s="181"/>
      <c r="AI5" s="181"/>
      <c r="AJ5" s="180"/>
      <c r="AK5" s="181"/>
      <c r="AL5" s="179"/>
      <c r="AM5" s="181"/>
    </row>
    <row r="6" spans="1:39" s="132" customFormat="1" ht="15" thickBot="1">
      <c r="A6" s="192" t="s">
        <v>404</v>
      </c>
      <c r="B6" s="230"/>
      <c r="C6" s="189" t="s">
        <v>402</v>
      </c>
      <c r="D6" s="190"/>
      <c r="E6" s="189" t="s">
        <v>401</v>
      </c>
      <c r="F6" s="230"/>
      <c r="G6" s="504" t="s">
        <v>400</v>
      </c>
      <c r="H6" s="505"/>
      <c r="I6" s="550"/>
      <c r="J6" s="507"/>
      <c r="K6" s="181"/>
      <c r="L6" s="187"/>
      <c r="M6" s="186"/>
      <c r="N6" s="181"/>
      <c r="O6" s="181"/>
      <c r="P6" s="181"/>
      <c r="Q6" s="181"/>
      <c r="R6" s="181"/>
      <c r="S6" s="181"/>
      <c r="T6" s="181"/>
      <c r="U6" s="181"/>
      <c r="V6" s="181"/>
      <c r="W6" s="185"/>
      <c r="X6" s="185"/>
      <c r="Y6" s="184"/>
      <c r="Z6" s="184"/>
      <c r="AA6" s="184"/>
      <c r="AB6" s="183"/>
      <c r="AC6" s="181"/>
      <c r="AD6" s="182"/>
      <c r="AE6" s="181"/>
      <c r="AF6" s="548" t="s">
        <v>439</v>
      </c>
      <c r="AG6" s="548"/>
      <c r="AH6" s="548"/>
      <c r="AI6" s="548"/>
      <c r="AJ6" s="548"/>
      <c r="AK6" s="548"/>
      <c r="AL6" s="548"/>
      <c r="AM6" s="181"/>
    </row>
    <row r="7" spans="1:39" s="132" customFormat="1" ht="14.45" customHeight="1">
      <c r="A7" s="508" t="s">
        <v>322</v>
      </c>
      <c r="B7" s="508" t="s">
        <v>283</v>
      </c>
      <c r="C7" s="508" t="s">
        <v>399</v>
      </c>
      <c r="D7" s="508" t="s">
        <v>398</v>
      </c>
      <c r="E7" s="508" t="s">
        <v>397</v>
      </c>
      <c r="F7" s="508" t="s">
        <v>438</v>
      </c>
      <c r="G7" s="511" t="s">
        <v>395</v>
      </c>
      <c r="H7" s="508" t="s">
        <v>394</v>
      </c>
      <c r="I7" s="508" t="s">
        <v>393</v>
      </c>
      <c r="J7" s="513" t="s">
        <v>327</v>
      </c>
      <c r="K7" s="514"/>
      <c r="L7" s="515"/>
      <c r="M7" s="508" t="s">
        <v>300</v>
      </c>
      <c r="N7" s="508" t="s">
        <v>301</v>
      </c>
      <c r="O7" s="508" t="s">
        <v>302</v>
      </c>
      <c r="P7" s="508" t="s">
        <v>392</v>
      </c>
      <c r="Q7" s="508" t="s">
        <v>304</v>
      </c>
      <c r="R7" s="508" t="s">
        <v>305</v>
      </c>
      <c r="S7" s="508" t="s">
        <v>306</v>
      </c>
      <c r="T7" s="508" t="s">
        <v>307</v>
      </c>
      <c r="U7" s="508" t="s">
        <v>290</v>
      </c>
      <c r="V7" s="524" t="s">
        <v>291</v>
      </c>
      <c r="W7" s="525"/>
      <c r="X7" s="525"/>
      <c r="Y7" s="525"/>
      <c r="Z7" s="526"/>
      <c r="AA7" s="508" t="s">
        <v>292</v>
      </c>
      <c r="AB7" s="508" t="s">
        <v>293</v>
      </c>
      <c r="AC7" s="527" t="s">
        <v>391</v>
      </c>
      <c r="AD7" s="519" t="s">
        <v>390</v>
      </c>
      <c r="AE7" s="519" t="s">
        <v>442</v>
      </c>
      <c r="AF7" s="544" t="s">
        <v>435</v>
      </c>
      <c r="AG7" s="546" t="s">
        <v>434</v>
      </c>
      <c r="AH7" s="519" t="s">
        <v>441</v>
      </c>
      <c r="AI7" s="508" t="s">
        <v>432</v>
      </c>
      <c r="AJ7" s="521" t="s">
        <v>431</v>
      </c>
      <c r="AK7" s="508" t="s">
        <v>387</v>
      </c>
      <c r="AL7" s="521" t="s">
        <v>430</v>
      </c>
    </row>
    <row r="8" spans="1:39" s="132" customFormat="1" ht="38.25">
      <c r="A8" s="509"/>
      <c r="B8" s="509"/>
      <c r="C8" s="509"/>
      <c r="D8" s="509"/>
      <c r="E8" s="509"/>
      <c r="F8" s="510"/>
      <c r="G8" s="512"/>
      <c r="H8" s="509"/>
      <c r="I8" s="509"/>
      <c r="J8" s="516"/>
      <c r="K8" s="517"/>
      <c r="L8" s="518"/>
      <c r="M8" s="509"/>
      <c r="N8" s="509"/>
      <c r="O8" s="509"/>
      <c r="P8" s="510"/>
      <c r="Q8" s="509"/>
      <c r="R8" s="509"/>
      <c r="S8" s="509"/>
      <c r="T8" s="509"/>
      <c r="U8" s="509"/>
      <c r="V8" s="178" t="s">
        <v>385</v>
      </c>
      <c r="W8" s="178" t="s">
        <v>384</v>
      </c>
      <c r="X8" s="178" t="s">
        <v>383</v>
      </c>
      <c r="Y8" s="177" t="s">
        <v>382</v>
      </c>
      <c r="Z8" s="176" t="s">
        <v>381</v>
      </c>
      <c r="AA8" s="509"/>
      <c r="AB8" s="509"/>
      <c r="AC8" s="528"/>
      <c r="AD8" s="520"/>
      <c r="AE8" s="520"/>
      <c r="AF8" s="545"/>
      <c r="AG8" s="547"/>
      <c r="AH8" s="520"/>
      <c r="AI8" s="509"/>
      <c r="AJ8" s="522"/>
      <c r="AK8" s="509"/>
      <c r="AL8" s="522"/>
    </row>
    <row r="9" spans="1:39" s="132" customFormat="1" ht="14.25">
      <c r="A9" s="509"/>
      <c r="B9" s="509"/>
      <c r="C9" s="509"/>
      <c r="D9" s="509"/>
      <c r="E9" s="509"/>
      <c r="F9" s="169">
        <f>'[6]Ecom Std quote sheet'!F9</f>
        <v>8.1</v>
      </c>
      <c r="G9" s="512"/>
      <c r="H9" s="509"/>
      <c r="I9" s="509"/>
      <c r="J9" s="175" t="s">
        <v>314</v>
      </c>
      <c r="K9" s="174" t="s">
        <v>315</v>
      </c>
      <c r="L9" s="174" t="s">
        <v>316</v>
      </c>
      <c r="M9" s="509"/>
      <c r="N9" s="509"/>
      <c r="O9" s="509"/>
      <c r="P9" s="169">
        <v>3000</v>
      </c>
      <c r="Q9" s="509"/>
      <c r="R9" s="509"/>
      <c r="S9" s="509"/>
      <c r="T9" s="509"/>
      <c r="U9" s="509"/>
      <c r="V9" s="173">
        <v>0.24</v>
      </c>
      <c r="W9" s="172">
        <v>0.02</v>
      </c>
      <c r="X9" s="265">
        <v>0.06</v>
      </c>
      <c r="Y9" s="171">
        <v>2.5</v>
      </c>
      <c r="Z9" s="170">
        <v>0.1</v>
      </c>
      <c r="AA9" s="509"/>
      <c r="AB9" s="509"/>
      <c r="AC9" s="528"/>
      <c r="AD9" s="520"/>
      <c r="AE9" s="520"/>
      <c r="AF9" s="545"/>
      <c r="AG9" s="547"/>
      <c r="AH9" s="520"/>
      <c r="AI9" s="509"/>
      <c r="AJ9" s="523"/>
      <c r="AK9" s="509"/>
      <c r="AL9" s="523"/>
    </row>
    <row r="10" spans="1:39" s="132" customFormat="1" ht="28.5" customHeight="1">
      <c r="A10" s="167" t="s">
        <v>380</v>
      </c>
      <c r="B10" s="162"/>
      <c r="C10" s="162"/>
      <c r="D10" s="162"/>
      <c r="E10" s="162"/>
      <c r="F10" s="162"/>
      <c r="G10" s="166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5"/>
      <c r="W10" s="164"/>
      <c r="X10" s="164"/>
      <c r="Y10" s="164"/>
      <c r="Z10" s="161"/>
      <c r="AA10" s="162"/>
      <c r="AB10" s="162"/>
      <c r="AC10" s="163"/>
      <c r="AD10" s="162"/>
      <c r="AE10" s="161">
        <f>10%+5%</f>
        <v>0.15000000000000002</v>
      </c>
      <c r="AF10" s="161"/>
      <c r="AG10" s="163"/>
      <c r="AH10" s="161"/>
      <c r="AI10" s="159"/>
      <c r="AJ10" s="158"/>
      <c r="AK10" s="225"/>
      <c r="AL10" s="158"/>
    </row>
    <row r="11" spans="1:39" s="134" customFormat="1" ht="39.950000000000003" customHeight="1">
      <c r="A11" s="157"/>
      <c r="B11" s="264" t="s">
        <v>318</v>
      </c>
      <c r="C11" s="156" t="s">
        <v>369</v>
      </c>
      <c r="D11" s="155" t="s">
        <v>378</v>
      </c>
      <c r="E11" s="154"/>
      <c r="F11" s="153">
        <f>F$9</f>
        <v>8.1</v>
      </c>
      <c r="G11" s="152">
        <v>10.95</v>
      </c>
      <c r="H11" s="151"/>
      <c r="I11" s="150"/>
      <c r="J11" s="149">
        <v>37.083999999999996</v>
      </c>
      <c r="K11" s="149">
        <v>53.34</v>
      </c>
      <c r="L11" s="149">
        <v>30.48</v>
      </c>
      <c r="M11" s="148">
        <v>4</v>
      </c>
      <c r="N11" s="147">
        <f>J11*K11*L11/1000000</f>
        <v>6.0291285868799997E-2</v>
      </c>
      <c r="O11" s="147">
        <f>65/N11*M11</f>
        <v>4312.3976583579024</v>
      </c>
      <c r="P11" s="146">
        <v>3000</v>
      </c>
      <c r="Q11" s="145">
        <f>P11/O11</f>
        <v>0.6956686831015384</v>
      </c>
      <c r="R11" s="144" t="s">
        <v>320</v>
      </c>
      <c r="S11" s="143">
        <f>Ecom!S11</f>
        <v>9.0999999999999998E-2</v>
      </c>
      <c r="T11" s="142">
        <f>G11*S11</f>
        <v>0.99644999999999995</v>
      </c>
      <c r="U11" s="139">
        <f>G11+Q11+T11</f>
        <v>12.642118683101536</v>
      </c>
      <c r="V11" s="141">
        <f>AE11*$V$9</f>
        <v>7.2593365436062056</v>
      </c>
      <c r="W11" s="141">
        <f>AE11*$W$9</f>
        <v>0.6049447119671838</v>
      </c>
      <c r="X11" s="141">
        <f>AE11*$X$9</f>
        <v>1.8148341359015514</v>
      </c>
      <c r="Y11" s="139">
        <v>2.5</v>
      </c>
      <c r="Z11" s="141">
        <f>AE11*$Z$9</f>
        <v>3.0247235598359192</v>
      </c>
      <c r="AA11" s="140">
        <f>SUM(V11:Z11)</f>
        <v>15.20383895131086</v>
      </c>
      <c r="AB11" s="139">
        <f>U11+AA11</f>
        <v>27.845957634412397</v>
      </c>
      <c r="AC11" s="223">
        <f>(AE11-AB11)/AE11</f>
        <v>7.9388344635271529E-2</v>
      </c>
      <c r="AD11" s="137">
        <f>Ecom!AD11</f>
        <v>26.301943998573211</v>
      </c>
      <c r="AE11" s="137">
        <f>AD11*(1+AE$10)</f>
        <v>30.24723559835919</v>
      </c>
      <c r="AF11" s="139">
        <f>U11+AH11*50%+Y11</f>
        <v>31.879018683101538</v>
      </c>
      <c r="AG11" s="223">
        <f>(AH11-AF11)/AH11</f>
        <v>4.76426732817447E-2</v>
      </c>
      <c r="AH11" s="137">
        <f>AI11*(1-AJ11)</f>
        <v>33.473800000000004</v>
      </c>
      <c r="AI11" s="221">
        <f>AK11-5</f>
        <v>53.99</v>
      </c>
      <c r="AJ11" s="135">
        <v>0.38</v>
      </c>
      <c r="AK11" s="221">
        <f>Ecom!AG11</f>
        <v>58.99</v>
      </c>
      <c r="AL11" s="220">
        <f>(AK11-AH11)/AK11</f>
        <v>0.43255127987794534</v>
      </c>
    </row>
    <row r="12" spans="1:39" s="134" customFormat="1" ht="39.950000000000003" customHeight="1">
      <c r="A12" s="157"/>
      <c r="B12" s="264" t="s">
        <v>331</v>
      </c>
      <c r="C12" s="156" t="s">
        <v>369</v>
      </c>
      <c r="D12" s="155" t="s">
        <v>325</v>
      </c>
      <c r="E12" s="154"/>
      <c r="F12" s="153">
        <f>F$9</f>
        <v>8.1</v>
      </c>
      <c r="G12" s="152">
        <v>14.75</v>
      </c>
      <c r="H12" s="151"/>
      <c r="I12" s="150"/>
      <c r="J12" s="149">
        <v>37.083999999999996</v>
      </c>
      <c r="K12" s="149">
        <v>53.34</v>
      </c>
      <c r="L12" s="149">
        <v>45.72</v>
      </c>
      <c r="M12" s="148">
        <v>4</v>
      </c>
      <c r="N12" s="147">
        <f>J12*K12*L12/1000000</f>
        <v>9.0436928803199992E-2</v>
      </c>
      <c r="O12" s="147">
        <f>65/N12*M12</f>
        <v>2874.9317722386018</v>
      </c>
      <c r="P12" s="146">
        <v>3000</v>
      </c>
      <c r="Q12" s="145">
        <f>P12/O12</f>
        <v>1.0435030246523076</v>
      </c>
      <c r="R12" s="144" t="s">
        <v>377</v>
      </c>
      <c r="S12" s="143">
        <f>Ecom!S12</f>
        <v>9.0999999999999998E-2</v>
      </c>
      <c r="T12" s="142">
        <f>G12*S12</f>
        <v>1.3422499999999999</v>
      </c>
      <c r="U12" s="139">
        <f>G12+Q12+T12</f>
        <v>17.13575302465231</v>
      </c>
      <c r="V12" s="141">
        <f>AE12*$V$9</f>
        <v>9.2283039058319911</v>
      </c>
      <c r="W12" s="141">
        <f>AE12*$W$9</f>
        <v>0.76902532548599933</v>
      </c>
      <c r="X12" s="141">
        <f>AE12*$X$9</f>
        <v>2.3070759764579978</v>
      </c>
      <c r="Y12" s="139">
        <v>2.5</v>
      </c>
      <c r="Z12" s="141">
        <f>AE12*$Z$9</f>
        <v>3.8451266274299969</v>
      </c>
      <c r="AA12" s="140">
        <f>SUM(V12:Z12)</f>
        <v>18.649531835205988</v>
      </c>
      <c r="AB12" s="139">
        <f>U12+AA12</f>
        <v>35.785284859858294</v>
      </c>
      <c r="AC12" s="223">
        <f>(AE12-AB12)/AE12</f>
        <v>6.9334034292222027E-2</v>
      </c>
      <c r="AD12" s="137">
        <f>Ecom!AD12</f>
        <v>33.435883716782584</v>
      </c>
      <c r="AE12" s="137">
        <f>AD12*(1+AE$10)</f>
        <v>38.451266274299968</v>
      </c>
      <c r="AF12" s="139">
        <f>U12+AH12*50%+Y12</f>
        <v>41.332653024652309</v>
      </c>
      <c r="AG12" s="223">
        <f>(AH12-AF12)/AH12</f>
        <v>4.7498651313037571E-2</v>
      </c>
      <c r="AH12" s="137">
        <f>AI12*(1-AJ12)</f>
        <v>43.393799999999999</v>
      </c>
      <c r="AI12" s="221">
        <f>AK12-5</f>
        <v>69.989999999999995</v>
      </c>
      <c r="AJ12" s="135">
        <v>0.38</v>
      </c>
      <c r="AK12" s="221">
        <f>Ecom!AG12</f>
        <v>74.989999999999995</v>
      </c>
      <c r="AL12" s="220">
        <f>(AK12-AH12)/AK12</f>
        <v>0.42133884517935721</v>
      </c>
    </row>
    <row r="13" spans="1:39" s="134" customFormat="1" ht="39.950000000000003" customHeight="1">
      <c r="A13" s="157"/>
      <c r="B13" s="264" t="s">
        <v>330</v>
      </c>
      <c r="C13" s="156" t="s">
        <v>369</v>
      </c>
      <c r="D13" s="155" t="s">
        <v>376</v>
      </c>
      <c r="E13" s="154"/>
      <c r="F13" s="153">
        <f>F$9</f>
        <v>8.1</v>
      </c>
      <c r="G13" s="152">
        <v>12.35</v>
      </c>
      <c r="H13" s="151"/>
      <c r="I13" s="150"/>
      <c r="J13" s="149">
        <v>37.083999999999996</v>
      </c>
      <c r="K13" s="149">
        <v>53.34</v>
      </c>
      <c r="L13" s="149">
        <v>40.64</v>
      </c>
      <c r="M13" s="148">
        <v>4</v>
      </c>
      <c r="N13" s="147">
        <f>J13*K13*L13/1000000</f>
        <v>8.0388381158399996E-2</v>
      </c>
      <c r="O13" s="147">
        <f>65/N13*M13</f>
        <v>3234.2982437684268</v>
      </c>
      <c r="P13" s="146">
        <v>3000</v>
      </c>
      <c r="Q13" s="145">
        <f>P13/O13</f>
        <v>0.92755824413538457</v>
      </c>
      <c r="R13" s="144" t="s">
        <v>320</v>
      </c>
      <c r="S13" s="143">
        <f>Ecom!S13</f>
        <v>9.0999999999999998E-2</v>
      </c>
      <c r="T13" s="260">
        <f>G13*S13</f>
        <v>1.12385</v>
      </c>
      <c r="U13" s="257">
        <f>G13+Q13+T13</f>
        <v>14.401408244135386</v>
      </c>
      <c r="V13" s="259">
        <f>AE13*$V$9</f>
        <v>7.8746388443017645</v>
      </c>
      <c r="W13" s="259">
        <f>AE13*$W$9</f>
        <v>0.65621990369181382</v>
      </c>
      <c r="X13" s="259">
        <f>AE13*$X$9</f>
        <v>1.9686597110754411</v>
      </c>
      <c r="Y13" s="257">
        <v>2.5</v>
      </c>
      <c r="Z13" s="259">
        <f>AE13*$Z$9</f>
        <v>3.2810995184590688</v>
      </c>
      <c r="AA13" s="258">
        <f>SUM(V13:Z13)</f>
        <v>16.280617977528088</v>
      </c>
      <c r="AB13" s="257">
        <f>U13+AA13</f>
        <v>30.682026221663474</v>
      </c>
      <c r="AC13" s="256">
        <f>(AE13-AB13)/AE13</f>
        <v>6.4885839364209844E-2</v>
      </c>
      <c r="AD13" s="255">
        <f>Ecom!AD13</f>
        <v>28.531300160513641</v>
      </c>
      <c r="AE13" s="255">
        <f>AD13*(1+AE$10)</f>
        <v>32.810995184590688</v>
      </c>
      <c r="AF13" s="257">
        <f>U13+AH13*50%+Y13</f>
        <v>35.188308244135385</v>
      </c>
      <c r="AG13" s="256">
        <f>(AH13-AF13)/AH13</f>
        <v>3.7882083783052724E-2</v>
      </c>
      <c r="AH13" s="255">
        <f>AI13*(1-AJ13)</f>
        <v>36.573799999999999</v>
      </c>
      <c r="AI13" s="253">
        <f>AK13-5</f>
        <v>58.99</v>
      </c>
      <c r="AJ13" s="254">
        <v>0.38</v>
      </c>
      <c r="AK13" s="253">
        <f>Ecom!AG13</f>
        <v>63.99</v>
      </c>
      <c r="AL13" s="252">
        <f>(AK13-AH13)/AK13</f>
        <v>0.42844506954211597</v>
      </c>
    </row>
    <row r="14" spans="1:39">
      <c r="A14" s="167" t="s">
        <v>379</v>
      </c>
      <c r="B14" s="162"/>
      <c r="C14" s="162"/>
      <c r="D14" s="162"/>
      <c r="E14" s="162"/>
      <c r="F14" s="162"/>
      <c r="G14" s="166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251"/>
      <c r="U14" s="248"/>
      <c r="V14" s="250"/>
      <c r="W14" s="250"/>
      <c r="X14" s="250"/>
      <c r="Y14" s="248"/>
      <c r="Z14" s="250"/>
      <c r="AA14" s="249"/>
      <c r="AB14" s="248"/>
      <c r="AC14" s="247"/>
      <c r="AD14" s="246"/>
      <c r="AE14" s="246"/>
      <c r="AF14" s="248"/>
      <c r="AG14" s="247"/>
      <c r="AH14" s="246"/>
      <c r="AI14" s="244"/>
      <c r="AJ14" s="245"/>
      <c r="AK14" s="244"/>
      <c r="AL14" s="243"/>
    </row>
    <row r="15" spans="1:39" ht="39.950000000000003" customHeight="1">
      <c r="A15" s="157"/>
      <c r="B15" s="264" t="s">
        <v>318</v>
      </c>
      <c r="C15" s="156" t="s">
        <v>369</v>
      </c>
      <c r="D15" s="155" t="s">
        <v>378</v>
      </c>
      <c r="E15" s="154"/>
      <c r="F15" s="153">
        <f>F$9</f>
        <v>8.1</v>
      </c>
      <c r="G15" s="152">
        <v>10.95</v>
      </c>
      <c r="H15" s="151"/>
      <c r="I15" s="150"/>
      <c r="J15" s="149">
        <v>37.083999999999996</v>
      </c>
      <c r="K15" s="149">
        <v>53.34</v>
      </c>
      <c r="L15" s="149">
        <v>30.48</v>
      </c>
      <c r="M15" s="148">
        <v>4</v>
      </c>
      <c r="N15" s="147">
        <f>J15*K15*L15/1000000</f>
        <v>6.0291285868799997E-2</v>
      </c>
      <c r="O15" s="147">
        <f>65/N15*M15</f>
        <v>4312.3976583579024</v>
      </c>
      <c r="P15" s="146">
        <v>3000</v>
      </c>
      <c r="Q15" s="145">
        <f>P15/O15</f>
        <v>0.6956686831015384</v>
      </c>
      <c r="R15" s="144" t="s">
        <v>320</v>
      </c>
      <c r="S15" s="143">
        <f>Ecom!S15</f>
        <v>0.191</v>
      </c>
      <c r="T15" s="242">
        <f>G15*S15</f>
        <v>2.09145</v>
      </c>
      <c r="U15" s="239">
        <f>G15+Q15+T15</f>
        <v>13.737118683101537</v>
      </c>
      <c r="V15" s="241">
        <f>AE15*$V$9</f>
        <v>7.7515783841626531</v>
      </c>
      <c r="W15" s="241">
        <f>AE15*$W$9</f>
        <v>0.6459648653468878</v>
      </c>
      <c r="X15" s="241">
        <f>AE15*$X$9</f>
        <v>1.9378945960406633</v>
      </c>
      <c r="Y15" s="239">
        <v>2.5</v>
      </c>
      <c r="Z15" s="241">
        <f>AE15*$Z$9</f>
        <v>3.2298243267344393</v>
      </c>
      <c r="AA15" s="240">
        <f>SUM(V15:Z15)</f>
        <v>16.065262172284644</v>
      </c>
      <c r="AB15" s="239">
        <f>U15+AA15</f>
        <v>29.802380855386183</v>
      </c>
      <c r="AC15" s="238">
        <f>(AE15-AB15)/AE15</f>
        <v>7.7275484963656993E-2</v>
      </c>
      <c r="AD15" s="237">
        <f>Ecom!AD15</f>
        <v>28.085428928125555</v>
      </c>
      <c r="AE15" s="237">
        <f>AD15*(1+AE$10)</f>
        <v>32.29824326734439</v>
      </c>
      <c r="AF15" s="239">
        <f>U15+AH15*50%+Y15</f>
        <v>34.214018683101536</v>
      </c>
      <c r="AG15" s="238">
        <f>(AH15-AF15)/AH15</f>
        <v>4.8389358479450445E-2</v>
      </c>
      <c r="AH15" s="237">
        <f>AI15*(1-AJ15)</f>
        <v>35.953800000000001</v>
      </c>
      <c r="AI15" s="235">
        <f>AK15-5</f>
        <v>57.99</v>
      </c>
      <c r="AJ15" s="236">
        <v>0.38</v>
      </c>
      <c r="AK15" s="235">
        <f>Ecom!AG15</f>
        <v>62.99</v>
      </c>
      <c r="AL15" s="234">
        <f>(AK15-AH15)/AK15</f>
        <v>0.42921416097793302</v>
      </c>
    </row>
    <row r="16" spans="1:39" ht="39.950000000000003" customHeight="1">
      <c r="A16" s="157"/>
      <c r="B16" s="264" t="s">
        <v>331</v>
      </c>
      <c r="C16" s="156" t="s">
        <v>369</v>
      </c>
      <c r="D16" s="155" t="s">
        <v>325</v>
      </c>
      <c r="E16" s="154"/>
      <c r="F16" s="153">
        <f>F$9</f>
        <v>8.1</v>
      </c>
      <c r="G16" s="152">
        <v>14.75</v>
      </c>
      <c r="H16" s="151"/>
      <c r="I16" s="150"/>
      <c r="J16" s="149">
        <v>37.083999999999996</v>
      </c>
      <c r="K16" s="149">
        <v>53.34</v>
      </c>
      <c r="L16" s="149">
        <v>45.72</v>
      </c>
      <c r="M16" s="148">
        <v>4</v>
      </c>
      <c r="N16" s="147">
        <f>J16*K16*L16/1000000</f>
        <v>9.0436928803199992E-2</v>
      </c>
      <c r="O16" s="147">
        <f>65/N16*M16</f>
        <v>2874.9317722386018</v>
      </c>
      <c r="P16" s="146">
        <v>3000</v>
      </c>
      <c r="Q16" s="145">
        <f>P16/O16</f>
        <v>1.0435030246523076</v>
      </c>
      <c r="R16" s="144" t="s">
        <v>377</v>
      </c>
      <c r="S16" s="143">
        <f>Ecom!S16</f>
        <v>0.191</v>
      </c>
      <c r="T16" s="142">
        <f>G16*S16</f>
        <v>2.81725</v>
      </c>
      <c r="U16" s="139">
        <f>G16+Q16+T16</f>
        <v>18.610753024652308</v>
      </c>
      <c r="V16" s="141">
        <f>AE16*$V$9</f>
        <v>9.8436062065275536</v>
      </c>
      <c r="W16" s="141">
        <f>AE16*$W$9</f>
        <v>0.82030051721062947</v>
      </c>
      <c r="X16" s="141">
        <f>AE16*$X$9</f>
        <v>2.4609015516318884</v>
      </c>
      <c r="Y16" s="139">
        <v>2.5</v>
      </c>
      <c r="Z16" s="141">
        <f>AE16*$Z$9</f>
        <v>4.1015025860531473</v>
      </c>
      <c r="AA16" s="140">
        <f>SUM(V16:Z16)</f>
        <v>19.726310861423219</v>
      </c>
      <c r="AB16" s="139">
        <f>U16+AA16</f>
        <v>38.337063886075526</v>
      </c>
      <c r="AC16" s="223">
        <f>(AE16-AB16)/AE16</f>
        <v>6.5292217139205425E-2</v>
      </c>
      <c r="AD16" s="137">
        <f>Ecom!AD16</f>
        <v>35.665239878723021</v>
      </c>
      <c r="AE16" s="137">
        <f>AD16*(1+AE$10)</f>
        <v>41.015025860531473</v>
      </c>
      <c r="AF16" s="139">
        <f>U16+AH16*50%+Y16</f>
        <v>44.357653024652308</v>
      </c>
      <c r="AG16" s="223">
        <f>(AH16-AF16)/AH16</f>
        <v>4.5944770600546435E-2</v>
      </c>
      <c r="AH16" s="137">
        <f>AI16*(1-AJ16)</f>
        <v>46.493799999999993</v>
      </c>
      <c r="AI16" s="221">
        <f>AK16-5</f>
        <v>74.989999999999995</v>
      </c>
      <c r="AJ16" s="135">
        <v>0.38</v>
      </c>
      <c r="AK16" s="221">
        <f>Ecom!AG16</f>
        <v>79.989999999999995</v>
      </c>
      <c r="AL16" s="220">
        <f>(AK16-AH16)/AK16</f>
        <v>0.4187548443555445</v>
      </c>
    </row>
    <row r="17" spans="1:38" ht="39.950000000000003" customHeight="1">
      <c r="A17" s="157"/>
      <c r="B17" s="264" t="s">
        <v>330</v>
      </c>
      <c r="C17" s="156" t="s">
        <v>369</v>
      </c>
      <c r="D17" s="155" t="s">
        <v>376</v>
      </c>
      <c r="E17" s="154"/>
      <c r="F17" s="153">
        <f>F$9</f>
        <v>8.1</v>
      </c>
      <c r="G17" s="152">
        <v>12.35</v>
      </c>
      <c r="H17" s="151"/>
      <c r="I17" s="150"/>
      <c r="J17" s="149">
        <v>37.083999999999996</v>
      </c>
      <c r="K17" s="149">
        <v>53.34</v>
      </c>
      <c r="L17" s="149">
        <v>40.64</v>
      </c>
      <c r="M17" s="148">
        <v>4</v>
      </c>
      <c r="N17" s="147">
        <f>J17*K17*L17/1000000</f>
        <v>8.0388381158399996E-2</v>
      </c>
      <c r="O17" s="147">
        <f>65/N17*M17</f>
        <v>3234.2982437684268</v>
      </c>
      <c r="P17" s="146">
        <v>3000</v>
      </c>
      <c r="Q17" s="145">
        <f>P17/O17</f>
        <v>0.92755824413538457</v>
      </c>
      <c r="R17" s="144" t="s">
        <v>320</v>
      </c>
      <c r="S17" s="143">
        <f>Ecom!S17</f>
        <v>0.191</v>
      </c>
      <c r="T17" s="142">
        <f>G17*S17</f>
        <v>2.3588499999999999</v>
      </c>
      <c r="U17" s="139">
        <f>G17+Q17+T17</f>
        <v>15.636408244135385</v>
      </c>
      <c r="V17" s="141">
        <f>AE17*$V$9</f>
        <v>8.4899411449973226</v>
      </c>
      <c r="W17" s="141">
        <f>AE17*$W$9</f>
        <v>0.70749509541644362</v>
      </c>
      <c r="X17" s="141">
        <f>AE17*$X$9</f>
        <v>2.1224852862493306</v>
      </c>
      <c r="Y17" s="139">
        <v>2.5</v>
      </c>
      <c r="Z17" s="141">
        <f>AE17*$Z$9</f>
        <v>3.5374754770822179</v>
      </c>
      <c r="AA17" s="140">
        <f>SUM(V17:Z17)</f>
        <v>17.357397003745316</v>
      </c>
      <c r="AB17" s="139">
        <f>U17+AA17</f>
        <v>32.993805247880701</v>
      </c>
      <c r="AC17" s="223">
        <f>(AE17-AB17)/AE17</f>
        <v>6.7306460168179982E-2</v>
      </c>
      <c r="AD17" s="137">
        <f>Ecom!AD17</f>
        <v>30.760656322454071</v>
      </c>
      <c r="AE17" s="137">
        <f>AD17*(1+AE$10)</f>
        <v>35.374754770822179</v>
      </c>
      <c r="AF17" s="139">
        <f>U17+AH17*50%+Y17</f>
        <v>37.973308244135382</v>
      </c>
      <c r="AG17" s="223">
        <f>(AH17-AF17)/AH17</f>
        <v>4.286183213769839E-2</v>
      </c>
      <c r="AH17" s="137">
        <f>AI17*(1-AJ17)</f>
        <v>39.6738</v>
      </c>
      <c r="AI17" s="221">
        <f>AK17-5</f>
        <v>63.989999999999995</v>
      </c>
      <c r="AJ17" s="135">
        <v>0.38</v>
      </c>
      <c r="AK17" s="221">
        <f>Ecom!AG17</f>
        <v>68.989999999999995</v>
      </c>
      <c r="AL17" s="220">
        <f>(AK17-AH17)/AK17</f>
        <v>0.4249340484128134</v>
      </c>
    </row>
  </sheetData>
  <mergeCells count="44">
    <mergeCell ref="V7:Z7"/>
    <mergeCell ref="AA7:AA9"/>
    <mergeCell ref="AB7:AB9"/>
    <mergeCell ref="AJ7:AJ9"/>
    <mergeCell ref="AK7:AK9"/>
    <mergeCell ref="AL7:AL9"/>
    <mergeCell ref="AD7:AD9"/>
    <mergeCell ref="AE7:AE9"/>
    <mergeCell ref="AF7:AF9"/>
    <mergeCell ref="AG7:AG9"/>
    <mergeCell ref="AH7:AH9"/>
    <mergeCell ref="AI7:AI9"/>
    <mergeCell ref="G5:H5"/>
    <mergeCell ref="I5:J5"/>
    <mergeCell ref="G6:H6"/>
    <mergeCell ref="I6:J6"/>
    <mergeCell ref="F7:F8"/>
    <mergeCell ref="G7:G9"/>
    <mergeCell ref="H7:H9"/>
    <mergeCell ref="I7:I9"/>
    <mergeCell ref="J7:L8"/>
    <mergeCell ref="T7:T9"/>
    <mergeCell ref="U7:U9"/>
    <mergeCell ref="AF6:AL6"/>
    <mergeCell ref="A7:A9"/>
    <mergeCell ref="B7:B9"/>
    <mergeCell ref="C7:C9"/>
    <mergeCell ref="D7:D9"/>
    <mergeCell ref="E7:E9"/>
    <mergeCell ref="M7:M9"/>
    <mergeCell ref="AC7:AC9"/>
    <mergeCell ref="N7:N9"/>
    <mergeCell ref="O7:O9"/>
    <mergeCell ref="P7:P8"/>
    <mergeCell ref="Q7:Q9"/>
    <mergeCell ref="R7:R9"/>
    <mergeCell ref="S7:S9"/>
    <mergeCell ref="G4:H4"/>
    <mergeCell ref="I4:J4"/>
    <mergeCell ref="A1:D1"/>
    <mergeCell ref="G2:H2"/>
    <mergeCell ref="I2:J2"/>
    <mergeCell ref="G3:H3"/>
    <mergeCell ref="I3:J3"/>
  </mergeCells>
  <phoneticPr fontId="57" type="noConversion"/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7"/>
  <sheetViews>
    <sheetView topLeftCell="U10" workbookViewId="0">
      <selection activeCell="AH15" sqref="AH15"/>
    </sheetView>
  </sheetViews>
  <sheetFormatPr defaultColWidth="8.7109375" defaultRowHeight="12.75"/>
  <cols>
    <col min="1" max="16384" width="8.7109375" style="203"/>
  </cols>
  <sheetData>
    <row r="1" spans="1:39" s="132" customFormat="1" ht="15.95" customHeight="1" thickBot="1">
      <c r="A1" s="496" t="s">
        <v>264</v>
      </c>
      <c r="B1" s="496"/>
      <c r="C1" s="496"/>
      <c r="D1" s="496"/>
      <c r="E1" s="218"/>
      <c r="F1" s="212"/>
      <c r="G1" s="217"/>
      <c r="H1" s="216"/>
      <c r="I1" s="212"/>
      <c r="J1" s="212"/>
      <c r="K1" s="215"/>
      <c r="L1" s="212"/>
      <c r="M1" s="212"/>
      <c r="N1" s="212"/>
      <c r="O1" s="214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 t="s">
        <v>429</v>
      </c>
      <c r="AA1" s="212"/>
      <c r="AB1" s="212"/>
      <c r="AC1" s="212"/>
      <c r="AD1" s="213"/>
      <c r="AE1" s="212"/>
      <c r="AF1" s="212"/>
      <c r="AG1" s="212"/>
      <c r="AH1" s="212"/>
      <c r="AI1" s="212"/>
      <c r="AJ1" s="211"/>
      <c r="AK1" s="232"/>
      <c r="AL1" s="211"/>
      <c r="AM1" s="232"/>
    </row>
    <row r="2" spans="1:39" s="132" customFormat="1" ht="15.6" customHeight="1">
      <c r="A2" s="209" t="s">
        <v>428</v>
      </c>
      <c r="B2" s="231"/>
      <c r="C2" s="206" t="s">
        <v>426</v>
      </c>
      <c r="D2" s="231"/>
      <c r="E2" s="206" t="s">
        <v>274</v>
      </c>
      <c r="F2" s="231"/>
      <c r="G2" s="497" t="s">
        <v>423</v>
      </c>
      <c r="H2" s="498"/>
      <c r="I2" s="499"/>
      <c r="J2" s="500"/>
      <c r="K2" s="181"/>
      <c r="L2" s="204"/>
      <c r="M2" s="186"/>
      <c r="N2" s="181"/>
      <c r="O2" s="181"/>
      <c r="P2" s="181"/>
      <c r="Q2" s="181"/>
      <c r="R2" s="181"/>
      <c r="S2" s="181"/>
      <c r="T2" s="181"/>
      <c r="U2" s="181"/>
      <c r="V2" s="181"/>
      <c r="W2" s="195"/>
      <c r="X2" s="195"/>
      <c r="Y2" s="194"/>
      <c r="Z2" s="181"/>
      <c r="AA2" s="181"/>
      <c r="AB2" s="184"/>
      <c r="AC2" s="181"/>
      <c r="AD2" s="182"/>
      <c r="AE2" s="181"/>
      <c r="AF2" s="181"/>
      <c r="AG2" s="181"/>
      <c r="AH2" s="181"/>
      <c r="AI2" s="181"/>
      <c r="AJ2" s="180"/>
      <c r="AK2" s="181"/>
      <c r="AL2" s="180"/>
      <c r="AM2" s="181"/>
    </row>
    <row r="3" spans="1:39" s="132" customFormat="1" ht="14.25">
      <c r="A3" s="200" t="s">
        <v>313</v>
      </c>
      <c r="B3" s="188"/>
      <c r="C3" s="198" t="s">
        <v>420</v>
      </c>
      <c r="D3" s="188"/>
      <c r="E3" s="198" t="s">
        <v>277</v>
      </c>
      <c r="F3" s="188"/>
      <c r="G3" s="492" t="s">
        <v>417</v>
      </c>
      <c r="H3" s="493"/>
      <c r="I3" s="501"/>
      <c r="J3" s="502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95"/>
      <c r="X3" s="195"/>
      <c r="Y3" s="194"/>
      <c r="Z3" s="181"/>
      <c r="AA3" s="181"/>
      <c r="AB3" s="184"/>
      <c r="AC3" s="181"/>
      <c r="AD3" s="182"/>
      <c r="AE3" s="181"/>
      <c r="AF3" s="181"/>
      <c r="AG3" s="181"/>
      <c r="AH3" s="181"/>
      <c r="AI3" s="181"/>
      <c r="AJ3" s="180"/>
      <c r="AK3" s="181"/>
      <c r="AL3" s="180"/>
      <c r="AM3" s="181"/>
    </row>
    <row r="4" spans="1:39" s="132" customFormat="1" ht="14.25">
      <c r="A4" s="200" t="s">
        <v>89</v>
      </c>
      <c r="B4" s="188"/>
      <c r="C4" s="198" t="s">
        <v>415</v>
      </c>
      <c r="D4" s="188"/>
      <c r="E4" s="198" t="s">
        <v>280</v>
      </c>
      <c r="F4" s="188"/>
      <c r="G4" s="492" t="s">
        <v>412</v>
      </c>
      <c r="H4" s="493"/>
      <c r="I4" s="549"/>
      <c r="J4" s="495"/>
      <c r="K4" s="181"/>
      <c r="L4" s="196"/>
      <c r="M4" s="201"/>
      <c r="N4" s="181"/>
      <c r="O4" s="181"/>
      <c r="P4" s="181"/>
      <c r="Q4" s="181"/>
      <c r="R4" s="181"/>
      <c r="S4" s="181"/>
      <c r="T4" s="181"/>
      <c r="U4" s="181"/>
      <c r="V4" s="181"/>
      <c r="W4" s="185"/>
      <c r="X4" s="185"/>
      <c r="Y4" s="184"/>
      <c r="Z4" s="184"/>
      <c r="AA4" s="184"/>
      <c r="AB4" s="183"/>
      <c r="AC4" s="181"/>
      <c r="AD4" s="182"/>
      <c r="AE4" s="181"/>
      <c r="AF4" s="181"/>
      <c r="AG4" s="181"/>
      <c r="AH4" s="181"/>
      <c r="AI4" s="181"/>
      <c r="AJ4" s="180"/>
      <c r="AK4" s="181"/>
      <c r="AL4" s="180"/>
      <c r="AM4" s="181"/>
    </row>
    <row r="5" spans="1:39" s="132" customFormat="1" ht="14.25">
      <c r="A5" s="200" t="s">
        <v>410</v>
      </c>
      <c r="B5" s="188"/>
      <c r="C5" s="198" t="s">
        <v>409</v>
      </c>
      <c r="D5" s="199"/>
      <c r="E5" s="198" t="s">
        <v>408</v>
      </c>
      <c r="F5" s="188"/>
      <c r="G5" s="492" t="s">
        <v>406</v>
      </c>
      <c r="H5" s="493"/>
      <c r="I5" s="501"/>
      <c r="J5" s="502"/>
      <c r="K5" s="181"/>
      <c r="L5" s="196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95"/>
      <c r="X5" s="195"/>
      <c r="Y5" s="194"/>
      <c r="Z5" s="181"/>
      <c r="AA5" s="181"/>
      <c r="AB5" s="193"/>
      <c r="AC5" s="181"/>
      <c r="AD5" s="182"/>
      <c r="AE5" s="181"/>
      <c r="AF5" s="181"/>
      <c r="AG5" s="181"/>
      <c r="AH5" s="181"/>
      <c r="AI5" s="181"/>
      <c r="AJ5" s="180"/>
      <c r="AK5" s="181"/>
      <c r="AL5" s="180"/>
      <c r="AM5" s="181"/>
    </row>
    <row r="6" spans="1:39" s="132" customFormat="1" ht="15" thickBot="1">
      <c r="A6" s="192" t="s">
        <v>404</v>
      </c>
      <c r="B6" s="230"/>
      <c r="C6" s="189" t="s">
        <v>402</v>
      </c>
      <c r="D6" s="190"/>
      <c r="E6" s="189" t="s">
        <v>401</v>
      </c>
      <c r="F6" s="230"/>
      <c r="G6" s="504" t="s">
        <v>400</v>
      </c>
      <c r="H6" s="505"/>
      <c r="I6" s="550"/>
      <c r="J6" s="507"/>
      <c r="K6" s="181"/>
      <c r="L6" s="187"/>
      <c r="M6" s="186"/>
      <c r="N6" s="181"/>
      <c r="O6" s="181"/>
      <c r="P6" s="181"/>
      <c r="Q6" s="181"/>
      <c r="R6" s="181"/>
      <c r="S6" s="181"/>
      <c r="T6" s="181"/>
      <c r="U6" s="181"/>
      <c r="V6" s="181"/>
      <c r="W6" s="185"/>
      <c r="X6" s="185"/>
      <c r="Y6" s="184"/>
      <c r="Z6" s="184"/>
      <c r="AA6" s="184"/>
      <c r="AB6" s="183"/>
      <c r="AC6" s="181"/>
      <c r="AD6" s="182"/>
      <c r="AE6" s="181"/>
      <c r="AF6" s="548" t="s">
        <v>439</v>
      </c>
      <c r="AG6" s="548"/>
      <c r="AH6" s="548"/>
      <c r="AI6" s="548"/>
      <c r="AJ6" s="548"/>
      <c r="AK6" s="548"/>
      <c r="AL6" s="548"/>
      <c r="AM6" s="181"/>
    </row>
    <row r="7" spans="1:39" s="132" customFormat="1" ht="14.45" customHeight="1">
      <c r="A7" s="508" t="s">
        <v>322</v>
      </c>
      <c r="B7" s="508" t="s">
        <v>283</v>
      </c>
      <c r="C7" s="508" t="s">
        <v>399</v>
      </c>
      <c r="D7" s="508" t="s">
        <v>398</v>
      </c>
      <c r="E7" s="508" t="s">
        <v>397</v>
      </c>
      <c r="F7" s="508" t="s">
        <v>438</v>
      </c>
      <c r="G7" s="511" t="s">
        <v>395</v>
      </c>
      <c r="H7" s="508" t="s">
        <v>394</v>
      </c>
      <c r="I7" s="508" t="s">
        <v>393</v>
      </c>
      <c r="J7" s="513" t="s">
        <v>327</v>
      </c>
      <c r="K7" s="514"/>
      <c r="L7" s="515"/>
      <c r="M7" s="508" t="s">
        <v>300</v>
      </c>
      <c r="N7" s="508" t="s">
        <v>301</v>
      </c>
      <c r="O7" s="508" t="s">
        <v>302</v>
      </c>
      <c r="P7" s="508" t="s">
        <v>392</v>
      </c>
      <c r="Q7" s="508" t="s">
        <v>304</v>
      </c>
      <c r="R7" s="508" t="s">
        <v>305</v>
      </c>
      <c r="S7" s="508" t="s">
        <v>306</v>
      </c>
      <c r="T7" s="508" t="s">
        <v>307</v>
      </c>
      <c r="U7" s="508" t="s">
        <v>290</v>
      </c>
      <c r="V7" s="524" t="s">
        <v>291</v>
      </c>
      <c r="W7" s="525"/>
      <c r="X7" s="525"/>
      <c r="Y7" s="525"/>
      <c r="Z7" s="526"/>
      <c r="AA7" s="508" t="s">
        <v>292</v>
      </c>
      <c r="AB7" s="508" t="s">
        <v>293</v>
      </c>
      <c r="AC7" s="527" t="s">
        <v>391</v>
      </c>
      <c r="AD7" s="519" t="s">
        <v>390</v>
      </c>
      <c r="AE7" s="519" t="s">
        <v>442</v>
      </c>
      <c r="AF7" s="544" t="s">
        <v>435</v>
      </c>
      <c r="AG7" s="546" t="s">
        <v>434</v>
      </c>
      <c r="AH7" s="519" t="s">
        <v>441</v>
      </c>
      <c r="AI7" s="508" t="s">
        <v>432</v>
      </c>
      <c r="AJ7" s="521" t="s">
        <v>431</v>
      </c>
      <c r="AK7" s="508" t="s">
        <v>387</v>
      </c>
      <c r="AL7" s="521" t="s">
        <v>430</v>
      </c>
    </row>
    <row r="8" spans="1:39" s="132" customFormat="1" ht="38.25">
      <c r="A8" s="509"/>
      <c r="B8" s="509"/>
      <c r="C8" s="509"/>
      <c r="D8" s="509"/>
      <c r="E8" s="509"/>
      <c r="F8" s="510"/>
      <c r="G8" s="512"/>
      <c r="H8" s="509"/>
      <c r="I8" s="509"/>
      <c r="J8" s="516"/>
      <c r="K8" s="517"/>
      <c r="L8" s="518"/>
      <c r="M8" s="509"/>
      <c r="N8" s="509"/>
      <c r="O8" s="509"/>
      <c r="P8" s="510"/>
      <c r="Q8" s="509"/>
      <c r="R8" s="509"/>
      <c r="S8" s="509"/>
      <c r="T8" s="509"/>
      <c r="U8" s="509"/>
      <c r="V8" s="178" t="s">
        <v>385</v>
      </c>
      <c r="W8" s="178" t="s">
        <v>384</v>
      </c>
      <c r="X8" s="229" t="s">
        <v>383</v>
      </c>
      <c r="Y8" s="177" t="s">
        <v>382</v>
      </c>
      <c r="Z8" s="176" t="s">
        <v>381</v>
      </c>
      <c r="AA8" s="509"/>
      <c r="AB8" s="509"/>
      <c r="AC8" s="528"/>
      <c r="AD8" s="520"/>
      <c r="AE8" s="520"/>
      <c r="AF8" s="545"/>
      <c r="AG8" s="547"/>
      <c r="AH8" s="520"/>
      <c r="AI8" s="509"/>
      <c r="AJ8" s="522"/>
      <c r="AK8" s="509"/>
      <c r="AL8" s="522"/>
    </row>
    <row r="9" spans="1:39" s="132" customFormat="1" ht="24.2" customHeight="1">
      <c r="A9" s="509"/>
      <c r="B9" s="509"/>
      <c r="C9" s="509"/>
      <c r="D9" s="509"/>
      <c r="E9" s="509"/>
      <c r="F9" s="169">
        <f>Macys!F9</f>
        <v>8.1</v>
      </c>
      <c r="G9" s="512"/>
      <c r="H9" s="509"/>
      <c r="I9" s="509"/>
      <c r="J9" s="175" t="s">
        <v>314</v>
      </c>
      <c r="K9" s="174" t="s">
        <v>315</v>
      </c>
      <c r="L9" s="174" t="s">
        <v>316</v>
      </c>
      <c r="M9" s="509"/>
      <c r="N9" s="509"/>
      <c r="O9" s="509"/>
      <c r="P9" s="169">
        <v>3000</v>
      </c>
      <c r="Q9" s="509"/>
      <c r="R9" s="509"/>
      <c r="S9" s="509"/>
      <c r="T9" s="509"/>
      <c r="U9" s="509"/>
      <c r="V9" s="173">
        <v>0.03</v>
      </c>
      <c r="W9" s="172">
        <v>0.1</v>
      </c>
      <c r="X9" s="265">
        <v>0.05</v>
      </c>
      <c r="Y9" s="171">
        <v>2.5</v>
      </c>
      <c r="Z9" s="170">
        <v>0.1</v>
      </c>
      <c r="AA9" s="509"/>
      <c r="AB9" s="509"/>
      <c r="AC9" s="528"/>
      <c r="AD9" s="520"/>
      <c r="AE9" s="520"/>
      <c r="AF9" s="545"/>
      <c r="AG9" s="547"/>
      <c r="AH9" s="520"/>
      <c r="AI9" s="509"/>
      <c r="AJ9" s="523"/>
      <c r="AK9" s="509"/>
      <c r="AL9" s="523"/>
    </row>
    <row r="10" spans="1:39" s="132" customFormat="1" ht="15.6" customHeight="1">
      <c r="A10" s="167" t="s">
        <v>380</v>
      </c>
      <c r="B10" s="162"/>
      <c r="C10" s="162"/>
      <c r="D10" s="162"/>
      <c r="E10" s="162"/>
      <c r="F10" s="162"/>
      <c r="G10" s="166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5"/>
      <c r="W10" s="164"/>
      <c r="X10" s="227"/>
      <c r="Y10" s="164"/>
      <c r="Z10" s="161"/>
      <c r="AA10" s="162"/>
      <c r="AB10" s="162"/>
      <c r="AC10" s="163"/>
      <c r="AD10" s="162"/>
      <c r="AE10" s="161">
        <f>5%+5%</f>
        <v>0.1</v>
      </c>
      <c r="AF10" s="161"/>
      <c r="AG10" s="163"/>
      <c r="AH10" s="162"/>
      <c r="AI10" s="226">
        <v>0.2</v>
      </c>
      <c r="AJ10" s="158"/>
      <c r="AK10" s="159"/>
      <c r="AL10" s="158"/>
    </row>
    <row r="11" spans="1:39" s="134" customFormat="1" ht="39.950000000000003" customHeight="1">
      <c r="A11" s="157"/>
      <c r="B11" s="264" t="s">
        <v>318</v>
      </c>
      <c r="C11" s="156" t="s">
        <v>369</v>
      </c>
      <c r="D11" s="155" t="s">
        <v>378</v>
      </c>
      <c r="E11" s="154"/>
      <c r="F11" s="153">
        <f>F$9</f>
        <v>8.1</v>
      </c>
      <c r="G11" s="152">
        <v>10.95</v>
      </c>
      <c r="H11" s="151"/>
      <c r="I11" s="150"/>
      <c r="J11" s="149">
        <v>37.083999999999996</v>
      </c>
      <c r="K11" s="149">
        <v>53.34</v>
      </c>
      <c r="L11" s="149">
        <v>30.48</v>
      </c>
      <c r="M11" s="148">
        <v>4</v>
      </c>
      <c r="N11" s="147">
        <f>J11*K11*L11/1000000</f>
        <v>6.0291285868799997E-2</v>
      </c>
      <c r="O11" s="147">
        <f>65/N11*M11</f>
        <v>4312.3976583579024</v>
      </c>
      <c r="P11" s="146">
        <v>3000</v>
      </c>
      <c r="Q11" s="145">
        <f>P11/O11</f>
        <v>0.6956686831015384</v>
      </c>
      <c r="R11" s="144" t="s">
        <v>320</v>
      </c>
      <c r="S11" s="143">
        <f>Ecom!S11</f>
        <v>9.0999999999999998E-2</v>
      </c>
      <c r="T11" s="142">
        <f>G11*S11</f>
        <v>0.99644999999999995</v>
      </c>
      <c r="U11" s="139">
        <f>G11+Q11+T11</f>
        <v>12.642118683101536</v>
      </c>
      <c r="V11" s="141">
        <f>AE11*$V$9</f>
        <v>0.86796415195291599</v>
      </c>
      <c r="W11" s="141">
        <f>AE11*$W$9</f>
        <v>2.8932138398430536</v>
      </c>
      <c r="X11" s="224">
        <f>AE11*$X$9</f>
        <v>1.4466069199215268</v>
      </c>
      <c r="Y11" s="139">
        <f>$Y$9</f>
        <v>2.5</v>
      </c>
      <c r="Z11" s="141">
        <f>AE11*$Z$9</f>
        <v>2.8932138398430536</v>
      </c>
      <c r="AA11" s="140">
        <f>SUM(V11:Z11)</f>
        <v>10.600998751560549</v>
      </c>
      <c r="AB11" s="139">
        <f>U11+AA11</f>
        <v>23.243117434662086</v>
      </c>
      <c r="AC11" s="223">
        <f>(AE11-AB11)/AE11</f>
        <v>0.1966332693914204</v>
      </c>
      <c r="AD11" s="137">
        <f>Ecom!AD11</f>
        <v>26.301943998573211</v>
      </c>
      <c r="AE11" s="137">
        <f>AD11*(1+AE$10)</f>
        <v>28.932138398430535</v>
      </c>
      <c r="AF11" s="139">
        <f>U11+AH11*31%+Y11</f>
        <v>25.184258683101536</v>
      </c>
      <c r="AG11" s="223">
        <f>(AH11-AF11)/AH11</f>
        <v>0.22256409572446942</v>
      </c>
      <c r="AH11" s="261">
        <f>AI11*(1-AJ11)</f>
        <v>32.393999999999998</v>
      </c>
      <c r="AI11" s="221">
        <f>AK11-5</f>
        <v>53.99</v>
      </c>
      <c r="AJ11" s="135">
        <v>0.4</v>
      </c>
      <c r="AK11" s="221">
        <f>Ecom!AG11</f>
        <v>58.99</v>
      </c>
      <c r="AL11" s="220">
        <f>(AK11-AH11)/AK11</f>
        <v>0.45085607730123756</v>
      </c>
    </row>
    <row r="12" spans="1:39" s="134" customFormat="1" ht="39.950000000000003" customHeight="1">
      <c r="A12" s="157"/>
      <c r="B12" s="264" t="s">
        <v>331</v>
      </c>
      <c r="C12" s="156" t="s">
        <v>369</v>
      </c>
      <c r="D12" s="155" t="s">
        <v>325</v>
      </c>
      <c r="E12" s="154"/>
      <c r="F12" s="153">
        <f>F$9</f>
        <v>8.1</v>
      </c>
      <c r="G12" s="152">
        <v>14.75</v>
      </c>
      <c r="H12" s="151"/>
      <c r="I12" s="150"/>
      <c r="J12" s="149">
        <v>37.083999999999996</v>
      </c>
      <c r="K12" s="149">
        <v>53.34</v>
      </c>
      <c r="L12" s="149">
        <v>45.72</v>
      </c>
      <c r="M12" s="148">
        <v>4</v>
      </c>
      <c r="N12" s="147">
        <f>J12*K12*L12/1000000</f>
        <v>9.0436928803199992E-2</v>
      </c>
      <c r="O12" s="147">
        <f>65/N12*M12</f>
        <v>2874.9317722386018</v>
      </c>
      <c r="P12" s="146">
        <v>3000</v>
      </c>
      <c r="Q12" s="145">
        <f>P12/O12</f>
        <v>1.0435030246523076</v>
      </c>
      <c r="R12" s="144" t="s">
        <v>377</v>
      </c>
      <c r="S12" s="143">
        <f>Ecom!S12</f>
        <v>9.0999999999999998E-2</v>
      </c>
      <c r="T12" s="142">
        <f>G12*S12</f>
        <v>1.3422499999999999</v>
      </c>
      <c r="U12" s="139">
        <f>G12+Q12+T12</f>
        <v>17.13575302465231</v>
      </c>
      <c r="V12" s="141">
        <f>AE12*$V$9</f>
        <v>1.1033841626538252</v>
      </c>
      <c r="W12" s="141">
        <f>AE12*$W$9</f>
        <v>3.6779472088460845</v>
      </c>
      <c r="X12" s="224">
        <f>AE12*$X$9</f>
        <v>1.8389736044230423</v>
      </c>
      <c r="Y12" s="139">
        <f>$Y$9</f>
        <v>2.5</v>
      </c>
      <c r="Z12" s="141">
        <f>AE12*$Z$9</f>
        <v>3.6779472088460845</v>
      </c>
      <c r="AA12" s="140">
        <f>SUM(V12:Z12)</f>
        <v>12.798252184769037</v>
      </c>
      <c r="AB12" s="139">
        <f>U12+AA12</f>
        <v>29.934005209421347</v>
      </c>
      <c r="AC12" s="223">
        <f>(AE12-AB12)/AE12</f>
        <v>0.18612194494186843</v>
      </c>
      <c r="AD12" s="137">
        <f>Ecom!AD12</f>
        <v>33.435883716782584</v>
      </c>
      <c r="AE12" s="137">
        <f>AD12*(1+AE$10)</f>
        <v>36.779472088460842</v>
      </c>
      <c r="AF12" s="139">
        <f>U12+AH12*31%+Y12</f>
        <v>32.653893024652305</v>
      </c>
      <c r="AG12" s="223">
        <f>(AH12-AF12)/AH12</f>
        <v>0.22241527302347214</v>
      </c>
      <c r="AH12" s="261">
        <f>AI12*(1-AJ12)</f>
        <v>41.993999999999993</v>
      </c>
      <c r="AI12" s="221">
        <f>AK12-5</f>
        <v>69.989999999999995</v>
      </c>
      <c r="AJ12" s="135">
        <v>0.4</v>
      </c>
      <c r="AK12" s="221">
        <f>Ecom!AG12</f>
        <v>74.989999999999995</v>
      </c>
      <c r="AL12" s="220">
        <f>(AK12-AH12)/AK12</f>
        <v>0.44000533404453934</v>
      </c>
    </row>
    <row r="13" spans="1:39" s="134" customFormat="1" ht="39.950000000000003" customHeight="1">
      <c r="A13" s="157"/>
      <c r="B13" s="264" t="s">
        <v>330</v>
      </c>
      <c r="C13" s="156" t="s">
        <v>369</v>
      </c>
      <c r="D13" s="155" t="s">
        <v>376</v>
      </c>
      <c r="E13" s="154"/>
      <c r="F13" s="153">
        <f>F$9</f>
        <v>8.1</v>
      </c>
      <c r="G13" s="152">
        <v>12.35</v>
      </c>
      <c r="H13" s="151"/>
      <c r="I13" s="150"/>
      <c r="J13" s="149">
        <v>37.083999999999996</v>
      </c>
      <c r="K13" s="149">
        <v>53.34</v>
      </c>
      <c r="L13" s="149">
        <v>40.64</v>
      </c>
      <c r="M13" s="148">
        <v>4</v>
      </c>
      <c r="N13" s="147">
        <f>J13*K13*L13/1000000</f>
        <v>8.0388381158399996E-2</v>
      </c>
      <c r="O13" s="147">
        <f>65/N13*M13</f>
        <v>3234.2982437684268</v>
      </c>
      <c r="P13" s="146">
        <v>3000</v>
      </c>
      <c r="Q13" s="145">
        <f>P13/O13</f>
        <v>0.92755824413538457</v>
      </c>
      <c r="R13" s="144" t="s">
        <v>320</v>
      </c>
      <c r="S13" s="143">
        <f>Ecom!S13</f>
        <v>9.0999999999999998E-2</v>
      </c>
      <c r="T13" s="142">
        <f>G13*S13</f>
        <v>1.12385</v>
      </c>
      <c r="U13" s="139">
        <f>G13+Q13+T13</f>
        <v>14.401408244135386</v>
      </c>
      <c r="V13" s="141">
        <f>AE13*$V$9</f>
        <v>0.94153290529695022</v>
      </c>
      <c r="W13" s="141">
        <f>AE13*$W$9</f>
        <v>3.1384430176565008</v>
      </c>
      <c r="X13" s="224">
        <f>AE13*$X$9</f>
        <v>1.5692215088282504</v>
      </c>
      <c r="Y13" s="139">
        <f>$Y$9</f>
        <v>2.5</v>
      </c>
      <c r="Z13" s="141">
        <f>AE13*$Z$9</f>
        <v>3.1384430176565008</v>
      </c>
      <c r="AA13" s="140">
        <f>SUM(V13:Z13)</f>
        <v>11.287640449438202</v>
      </c>
      <c r="AB13" s="139">
        <f>U13+AA13</f>
        <v>25.689048693573589</v>
      </c>
      <c r="AC13" s="223">
        <f>(AE13-AB13)/AE13</f>
        <v>0.18147155933531026</v>
      </c>
      <c r="AD13" s="137">
        <f>Ecom!AD13</f>
        <v>28.531300160513641</v>
      </c>
      <c r="AE13" s="137">
        <f>AD13*(1+AE$10)</f>
        <v>31.384430176565008</v>
      </c>
      <c r="AF13" s="139">
        <f>U13+AH13*31%+Y13</f>
        <v>27.873548244135385</v>
      </c>
      <c r="AG13" s="223">
        <f>(AH13-AF13)/AH13</f>
        <v>0.21247815324248781</v>
      </c>
      <c r="AH13" s="261">
        <f>AI13*(1-AJ13)</f>
        <v>35.393999999999998</v>
      </c>
      <c r="AI13" s="221">
        <f>AK13-5</f>
        <v>58.99</v>
      </c>
      <c r="AJ13" s="135">
        <v>0.4</v>
      </c>
      <c r="AK13" s="221">
        <f>Ecom!AG13</f>
        <v>63.99</v>
      </c>
      <c r="AL13" s="220">
        <f>(AK13-AH13)/AK13</f>
        <v>0.44688232536333805</v>
      </c>
    </row>
    <row r="14" spans="1:39" s="132" customFormat="1" ht="14.45" customHeight="1">
      <c r="A14" s="167" t="s">
        <v>379</v>
      </c>
      <c r="B14" s="162"/>
      <c r="C14" s="162"/>
      <c r="D14" s="162"/>
      <c r="E14" s="162"/>
      <c r="F14" s="162"/>
      <c r="G14" s="166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5"/>
      <c r="W14" s="164"/>
      <c r="X14" s="227"/>
      <c r="Y14" s="164"/>
      <c r="Z14" s="161"/>
      <c r="AA14" s="162"/>
      <c r="AB14" s="162"/>
      <c r="AC14" s="163"/>
      <c r="AD14" s="233"/>
      <c r="AE14" s="161">
        <f>5%+5%</f>
        <v>0.1</v>
      </c>
      <c r="AF14" s="161"/>
      <c r="AG14" s="163"/>
      <c r="AH14" s="162"/>
      <c r="AI14" s="226">
        <v>0.2</v>
      </c>
      <c r="AJ14" s="158"/>
      <c r="AK14" s="159"/>
      <c r="AL14" s="158"/>
    </row>
    <row r="15" spans="1:39" s="134" customFormat="1" ht="39.950000000000003" customHeight="1">
      <c r="A15" s="157"/>
      <c r="B15" s="264" t="s">
        <v>318</v>
      </c>
      <c r="C15" s="156" t="s">
        <v>369</v>
      </c>
      <c r="D15" s="155" t="s">
        <v>378</v>
      </c>
      <c r="E15" s="154"/>
      <c r="F15" s="153">
        <f>F$9</f>
        <v>8.1</v>
      </c>
      <c r="G15" s="152">
        <v>10.95</v>
      </c>
      <c r="H15" s="151"/>
      <c r="I15" s="150"/>
      <c r="J15" s="149">
        <v>37.083999999999996</v>
      </c>
      <c r="K15" s="149">
        <v>53.34</v>
      </c>
      <c r="L15" s="149">
        <v>30.48</v>
      </c>
      <c r="M15" s="148">
        <v>4</v>
      </c>
      <c r="N15" s="147">
        <f>J15*K15*L15/1000000</f>
        <v>6.0291285868799997E-2</v>
      </c>
      <c r="O15" s="147">
        <f>65/N15*M15</f>
        <v>4312.3976583579024</v>
      </c>
      <c r="P15" s="146">
        <v>3000</v>
      </c>
      <c r="Q15" s="145">
        <f>P15/O15</f>
        <v>0.6956686831015384</v>
      </c>
      <c r="R15" s="144" t="s">
        <v>320</v>
      </c>
      <c r="S15" s="143">
        <f>Ecom!S15</f>
        <v>0.191</v>
      </c>
      <c r="T15" s="142">
        <f>G15*S15</f>
        <v>2.09145</v>
      </c>
      <c r="U15" s="139">
        <f>G15+Q15+T15</f>
        <v>13.737118683101537</v>
      </c>
      <c r="V15" s="141">
        <f>AE15*$V$9</f>
        <v>0.92681915462814335</v>
      </c>
      <c r="W15" s="141">
        <f>AE15*$W$9</f>
        <v>3.0893971820938115</v>
      </c>
      <c r="X15" s="224">
        <f>AE15*$X$9</f>
        <v>1.5446985910469058</v>
      </c>
      <c r="Y15" s="139">
        <f>$Y$9</f>
        <v>2.5</v>
      </c>
      <c r="Z15" s="141">
        <f>AE15*$Z$9</f>
        <v>3.0893971820938115</v>
      </c>
      <c r="AA15" s="140">
        <f>SUM(V15:Z15)</f>
        <v>11.150312109862673</v>
      </c>
      <c r="AB15" s="139">
        <f>U15+AA15</f>
        <v>24.88743079296421</v>
      </c>
      <c r="AC15" s="223">
        <f>(AE15-AB15)/AE15</f>
        <v>0.19442437064382326</v>
      </c>
      <c r="AD15" s="137">
        <f>Ecom!AD15</f>
        <v>28.085428928125555</v>
      </c>
      <c r="AE15" s="137">
        <f>AD15*(1+AE$10)</f>
        <v>30.893971820938113</v>
      </c>
      <c r="AF15" s="139">
        <f>U15+AH15*31%+Y15</f>
        <v>27.023258683101538</v>
      </c>
      <c r="AG15" s="223">
        <f>(AH15-AF15)/AH15</f>
        <v>0.22333567042876529</v>
      </c>
      <c r="AH15" s="261">
        <f>AI15*(1-AJ15)</f>
        <v>34.793999999999997</v>
      </c>
      <c r="AI15" s="221">
        <f>AK15-5</f>
        <v>57.99</v>
      </c>
      <c r="AJ15" s="135">
        <v>0.4</v>
      </c>
      <c r="AK15" s="221">
        <f>Ecom!AG15</f>
        <v>62.99</v>
      </c>
      <c r="AL15" s="220">
        <f>(AK15-AH15)/AK15</f>
        <v>0.44762660739799975</v>
      </c>
    </row>
    <row r="16" spans="1:39" s="134" customFormat="1" ht="39.950000000000003" customHeight="1">
      <c r="A16" s="157"/>
      <c r="B16" s="264" t="s">
        <v>331</v>
      </c>
      <c r="C16" s="156" t="s">
        <v>369</v>
      </c>
      <c r="D16" s="155" t="s">
        <v>325</v>
      </c>
      <c r="E16" s="154"/>
      <c r="F16" s="153">
        <f>F$9</f>
        <v>8.1</v>
      </c>
      <c r="G16" s="152">
        <v>14.75</v>
      </c>
      <c r="H16" s="151"/>
      <c r="I16" s="150"/>
      <c r="J16" s="149">
        <v>37.083999999999996</v>
      </c>
      <c r="K16" s="149">
        <v>53.34</v>
      </c>
      <c r="L16" s="149">
        <v>45.72</v>
      </c>
      <c r="M16" s="148">
        <v>4</v>
      </c>
      <c r="N16" s="147">
        <f>J16*K16*L16/1000000</f>
        <v>9.0436928803199992E-2</v>
      </c>
      <c r="O16" s="147">
        <f>65/N16*M16</f>
        <v>2874.9317722386018</v>
      </c>
      <c r="P16" s="146">
        <v>3000</v>
      </c>
      <c r="Q16" s="145">
        <f>P16/O16</f>
        <v>1.0435030246523076</v>
      </c>
      <c r="R16" s="144" t="s">
        <v>377</v>
      </c>
      <c r="S16" s="143">
        <f>Ecom!S16</f>
        <v>0.191</v>
      </c>
      <c r="T16" s="142">
        <f>G16*S16</f>
        <v>2.81725</v>
      </c>
      <c r="U16" s="139">
        <f>G16+Q16+T16</f>
        <v>18.610753024652308</v>
      </c>
      <c r="V16" s="141">
        <f>AE16*$V$9</f>
        <v>1.1769529159978598</v>
      </c>
      <c r="W16" s="141">
        <f>AE16*$W$9</f>
        <v>3.9231763866595331</v>
      </c>
      <c r="X16" s="224">
        <f>AE16*$X$9</f>
        <v>1.9615881933297665</v>
      </c>
      <c r="Y16" s="139">
        <f>$Y$9</f>
        <v>2.5</v>
      </c>
      <c r="Z16" s="141">
        <f>AE16*$Z$9</f>
        <v>3.9231763866595331</v>
      </c>
      <c r="AA16" s="140">
        <f>SUM(V16:Z16)</f>
        <v>13.484893882646693</v>
      </c>
      <c r="AB16" s="139">
        <f>U16+AA16</f>
        <v>32.095646907298999</v>
      </c>
      <c r="AC16" s="223">
        <f>(AE16-AB16)/AE16</f>
        <v>0.18189640882735125</v>
      </c>
      <c r="AD16" s="137">
        <f>Ecom!AD16</f>
        <v>35.665239878723021</v>
      </c>
      <c r="AE16" s="137">
        <f>AD16*(1+AE$10)</f>
        <v>39.23176386659533</v>
      </c>
      <c r="AF16" s="139">
        <f>U16+AH16*31%+Y16</f>
        <v>35.058893024652306</v>
      </c>
      <c r="AG16" s="223">
        <f>(AH16-AF16)/AH16</f>
        <v>0.22080959628723137</v>
      </c>
      <c r="AH16" s="261">
        <f>AI16*(1-AJ16)</f>
        <v>44.993999999999993</v>
      </c>
      <c r="AI16" s="221">
        <f>AK16-5</f>
        <v>74.989999999999995</v>
      </c>
      <c r="AJ16" s="135">
        <v>0.4</v>
      </c>
      <c r="AK16" s="221">
        <f>Ecom!AG16</f>
        <v>79.989999999999995</v>
      </c>
      <c r="AL16" s="220">
        <f>(AK16-AH16)/AK16</f>
        <v>0.43750468808601078</v>
      </c>
    </row>
    <row r="17" spans="1:38" s="134" customFormat="1" ht="39.950000000000003" customHeight="1">
      <c r="A17" s="157"/>
      <c r="B17" s="264" t="s">
        <v>330</v>
      </c>
      <c r="C17" s="156" t="s">
        <v>369</v>
      </c>
      <c r="D17" s="155" t="s">
        <v>376</v>
      </c>
      <c r="E17" s="154"/>
      <c r="F17" s="153">
        <f>F$9</f>
        <v>8.1</v>
      </c>
      <c r="G17" s="152">
        <v>12.35</v>
      </c>
      <c r="H17" s="151"/>
      <c r="I17" s="150"/>
      <c r="J17" s="149">
        <v>37.083999999999996</v>
      </c>
      <c r="K17" s="149">
        <v>53.34</v>
      </c>
      <c r="L17" s="149">
        <v>40.64</v>
      </c>
      <c r="M17" s="148">
        <v>4</v>
      </c>
      <c r="N17" s="147">
        <f>J17*K17*L17/1000000</f>
        <v>8.0388381158399996E-2</v>
      </c>
      <c r="O17" s="147">
        <f>65/N17*M17</f>
        <v>3234.2982437684268</v>
      </c>
      <c r="P17" s="146">
        <v>3000</v>
      </c>
      <c r="Q17" s="145">
        <f>P17/O17</f>
        <v>0.92755824413538457</v>
      </c>
      <c r="R17" s="144" t="s">
        <v>320</v>
      </c>
      <c r="S17" s="143">
        <f>Ecom!S17</f>
        <v>0.191</v>
      </c>
      <c r="T17" s="142">
        <f>G17*S17</f>
        <v>2.3588499999999999</v>
      </c>
      <c r="U17" s="139">
        <f>G17+Q17+T17</f>
        <v>15.636408244135385</v>
      </c>
      <c r="V17" s="141">
        <f>AE17*$V$9</f>
        <v>1.0151016586409844</v>
      </c>
      <c r="W17" s="141">
        <f>AE17*$W$9</f>
        <v>3.3836721954699485</v>
      </c>
      <c r="X17" s="224">
        <f>AE17*$X$9</f>
        <v>1.6918360977349742</v>
      </c>
      <c r="Y17" s="139">
        <f>$Y$9</f>
        <v>2.5</v>
      </c>
      <c r="Z17" s="141">
        <f>AE17*$Z$9</f>
        <v>3.3836721954699485</v>
      </c>
      <c r="AA17" s="140">
        <f>SUM(V17:Z17)</f>
        <v>11.974282147315856</v>
      </c>
      <c r="AB17" s="139">
        <f>U17+AA17</f>
        <v>27.610690391451243</v>
      </c>
      <c r="AC17" s="223">
        <f>(AE17-AB17)/AE17</f>
        <v>0.1840022083576428</v>
      </c>
      <c r="AD17" s="137">
        <f>Ecom!AD17</f>
        <v>30.760656322454071</v>
      </c>
      <c r="AE17" s="137">
        <f>AD17*(1+AE$10)</f>
        <v>33.836721954699485</v>
      </c>
      <c r="AF17" s="139">
        <f>U17+AH17*31%+Y17</f>
        <v>30.038548244135384</v>
      </c>
      <c r="AG17" s="223">
        <f>(AH17-AF17)/AH17</f>
        <v>0.21762389320895489</v>
      </c>
      <c r="AH17" s="261">
        <f>AI17*(1-AJ17)</f>
        <v>38.393999999999998</v>
      </c>
      <c r="AI17" s="221">
        <f>AK17-5</f>
        <v>63.989999999999995</v>
      </c>
      <c r="AJ17" s="135">
        <v>0.4</v>
      </c>
      <c r="AK17" s="221">
        <f>Ecom!AG17</f>
        <v>68.989999999999995</v>
      </c>
      <c r="AL17" s="220">
        <f>(AK17-AH17)/AK17</f>
        <v>0.44348456298014205</v>
      </c>
    </row>
  </sheetData>
  <mergeCells count="44">
    <mergeCell ref="V7:Z7"/>
    <mergeCell ref="AA7:AA9"/>
    <mergeCell ref="AB7:AB9"/>
    <mergeCell ref="AJ7:AJ9"/>
    <mergeCell ref="AK7:AK9"/>
    <mergeCell ref="AL7:AL9"/>
    <mergeCell ref="AD7:AD9"/>
    <mergeCell ref="AE7:AE9"/>
    <mergeCell ref="AF7:AF9"/>
    <mergeCell ref="AG7:AG9"/>
    <mergeCell ref="AH7:AH9"/>
    <mergeCell ref="AI7:AI9"/>
    <mergeCell ref="G5:H5"/>
    <mergeCell ref="I5:J5"/>
    <mergeCell ref="G6:H6"/>
    <mergeCell ref="I6:J6"/>
    <mergeCell ref="F7:F8"/>
    <mergeCell ref="G7:G9"/>
    <mergeCell ref="H7:H9"/>
    <mergeCell ref="I7:I9"/>
    <mergeCell ref="J7:L8"/>
    <mergeCell ref="T7:T9"/>
    <mergeCell ref="U7:U9"/>
    <mergeCell ref="AF6:AL6"/>
    <mergeCell ref="A7:A9"/>
    <mergeCell ref="B7:B9"/>
    <mergeCell ref="C7:C9"/>
    <mergeCell ref="D7:D9"/>
    <mergeCell ref="E7:E9"/>
    <mergeCell ref="M7:M9"/>
    <mergeCell ref="AC7:AC9"/>
    <mergeCell ref="N7:N9"/>
    <mergeCell ref="O7:O9"/>
    <mergeCell ref="P7:P8"/>
    <mergeCell ref="Q7:Q9"/>
    <mergeCell ref="R7:R9"/>
    <mergeCell ref="S7:S9"/>
    <mergeCell ref="G4:H4"/>
    <mergeCell ref="I4:J4"/>
    <mergeCell ref="A1:D1"/>
    <mergeCell ref="G2:H2"/>
    <mergeCell ref="I2:J2"/>
    <mergeCell ref="G3:H3"/>
    <mergeCell ref="I3:J3"/>
  </mergeCells>
  <phoneticPr fontId="57" type="noConversion"/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7"/>
  <sheetViews>
    <sheetView topLeftCell="A7" workbookViewId="0">
      <selection activeCell="AH15" sqref="AH15"/>
    </sheetView>
  </sheetViews>
  <sheetFormatPr defaultColWidth="8.7109375" defaultRowHeight="12.75"/>
  <cols>
    <col min="1" max="16384" width="8.7109375" style="203"/>
  </cols>
  <sheetData>
    <row r="1" spans="1:39" s="132" customFormat="1" ht="15.95" customHeight="1" thickBot="1">
      <c r="A1" s="496" t="s">
        <v>264</v>
      </c>
      <c r="B1" s="496"/>
      <c r="C1" s="496"/>
      <c r="D1" s="496"/>
      <c r="E1" s="218"/>
      <c r="F1" s="212"/>
      <c r="G1" s="217"/>
      <c r="H1" s="216"/>
      <c r="I1" s="212"/>
      <c r="J1" s="212"/>
      <c r="K1" s="215"/>
      <c r="L1" s="212"/>
      <c r="M1" s="212"/>
      <c r="N1" s="212"/>
      <c r="O1" s="214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 t="s">
        <v>429</v>
      </c>
      <c r="AA1" s="212"/>
      <c r="AB1" s="212"/>
      <c r="AC1" s="212"/>
      <c r="AD1" s="213"/>
      <c r="AE1" s="212"/>
      <c r="AF1" s="212"/>
      <c r="AG1" s="212"/>
      <c r="AH1" s="212"/>
      <c r="AI1" s="212"/>
      <c r="AJ1" s="211"/>
      <c r="AK1" s="232"/>
      <c r="AL1" s="210"/>
      <c r="AM1" s="210"/>
    </row>
    <row r="2" spans="1:39" s="132" customFormat="1" ht="15.6" customHeight="1">
      <c r="A2" s="209" t="s">
        <v>428</v>
      </c>
      <c r="B2" s="231"/>
      <c r="C2" s="206" t="s">
        <v>426</v>
      </c>
      <c r="D2" s="231"/>
      <c r="E2" s="206" t="s">
        <v>274</v>
      </c>
      <c r="F2" s="231"/>
      <c r="G2" s="497" t="s">
        <v>423</v>
      </c>
      <c r="H2" s="498"/>
      <c r="I2" s="499"/>
      <c r="J2" s="500"/>
      <c r="K2" s="181"/>
      <c r="L2" s="204"/>
      <c r="M2" s="186"/>
      <c r="N2" s="181"/>
      <c r="O2" s="181"/>
      <c r="P2" s="181"/>
      <c r="Q2" s="181"/>
      <c r="R2" s="181"/>
      <c r="S2" s="181"/>
      <c r="T2" s="181"/>
      <c r="U2" s="181"/>
      <c r="V2" s="181"/>
      <c r="W2" s="195"/>
      <c r="X2" s="195"/>
      <c r="Y2" s="194"/>
      <c r="Z2" s="181"/>
      <c r="AA2" s="181"/>
      <c r="AB2" s="184"/>
      <c r="AC2" s="181"/>
      <c r="AD2" s="182"/>
      <c r="AE2" s="181"/>
      <c r="AF2" s="181"/>
      <c r="AG2" s="181"/>
      <c r="AH2" s="181"/>
      <c r="AI2" s="181"/>
      <c r="AJ2" s="180"/>
      <c r="AK2" s="181"/>
      <c r="AL2" s="179"/>
      <c r="AM2" s="179"/>
    </row>
    <row r="3" spans="1:39" s="132" customFormat="1" ht="14.25">
      <c r="A3" s="200" t="s">
        <v>313</v>
      </c>
      <c r="B3" s="188"/>
      <c r="C3" s="198" t="s">
        <v>420</v>
      </c>
      <c r="D3" s="188"/>
      <c r="E3" s="198" t="s">
        <v>277</v>
      </c>
      <c r="F3" s="188"/>
      <c r="G3" s="492" t="s">
        <v>417</v>
      </c>
      <c r="H3" s="493"/>
      <c r="I3" s="501"/>
      <c r="J3" s="502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95"/>
      <c r="X3" s="195"/>
      <c r="Y3" s="194"/>
      <c r="Z3" s="181"/>
      <c r="AA3" s="181"/>
      <c r="AB3" s="184"/>
      <c r="AC3" s="181"/>
      <c r="AD3" s="182"/>
      <c r="AE3" s="181"/>
      <c r="AF3" s="181"/>
      <c r="AG3" s="181"/>
      <c r="AH3" s="181"/>
      <c r="AI3" s="181"/>
      <c r="AJ3" s="180"/>
      <c r="AK3" s="181"/>
      <c r="AL3" s="179"/>
      <c r="AM3" s="179"/>
    </row>
    <row r="4" spans="1:39" s="132" customFormat="1" ht="14.25">
      <c r="A4" s="200" t="s">
        <v>89</v>
      </c>
      <c r="B4" s="188"/>
      <c r="C4" s="198" t="s">
        <v>415</v>
      </c>
      <c r="D4" s="188"/>
      <c r="E4" s="198" t="s">
        <v>280</v>
      </c>
      <c r="F4" s="188"/>
      <c r="G4" s="492" t="s">
        <v>412</v>
      </c>
      <c r="H4" s="493"/>
      <c r="I4" s="549"/>
      <c r="J4" s="495"/>
      <c r="K4" s="181"/>
      <c r="L4" s="196"/>
      <c r="M4" s="201"/>
      <c r="N4" s="181"/>
      <c r="O4" s="181"/>
      <c r="P4" s="181"/>
      <c r="Q4" s="181"/>
      <c r="R4" s="181"/>
      <c r="S4" s="181"/>
      <c r="T4" s="181"/>
      <c r="U4" s="181"/>
      <c r="V4" s="181"/>
      <c r="W4" s="185"/>
      <c r="X4" s="185"/>
      <c r="Y4" s="184"/>
      <c r="Z4" s="184"/>
      <c r="AA4" s="184"/>
      <c r="AB4" s="183"/>
      <c r="AC4" s="181"/>
      <c r="AD4" s="182"/>
      <c r="AE4" s="181"/>
      <c r="AF4" s="181"/>
      <c r="AG4" s="181"/>
      <c r="AH4" s="181"/>
      <c r="AI4" s="181"/>
      <c r="AJ4" s="180"/>
      <c r="AK4" s="181"/>
      <c r="AL4" s="179"/>
      <c r="AM4" s="179"/>
    </row>
    <row r="5" spans="1:39" s="132" customFormat="1" ht="14.25">
      <c r="A5" s="200" t="s">
        <v>410</v>
      </c>
      <c r="B5" s="188"/>
      <c r="C5" s="198" t="s">
        <v>409</v>
      </c>
      <c r="D5" s="199"/>
      <c r="E5" s="198" t="s">
        <v>408</v>
      </c>
      <c r="F5" s="188"/>
      <c r="G5" s="492" t="s">
        <v>406</v>
      </c>
      <c r="H5" s="493"/>
      <c r="I5" s="501"/>
      <c r="J5" s="502"/>
      <c r="K5" s="181"/>
      <c r="L5" s="196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95"/>
      <c r="X5" s="195"/>
      <c r="Y5" s="194"/>
      <c r="Z5" s="181"/>
      <c r="AA5" s="181"/>
      <c r="AB5" s="193"/>
      <c r="AC5" s="181"/>
      <c r="AD5" s="182"/>
      <c r="AE5" s="181"/>
      <c r="AF5" s="181"/>
      <c r="AG5" s="181"/>
      <c r="AH5" s="181"/>
      <c r="AI5" s="181"/>
      <c r="AJ5" s="180"/>
      <c r="AK5" s="181"/>
      <c r="AL5" s="179"/>
      <c r="AM5" s="179"/>
    </row>
    <row r="6" spans="1:39" s="132" customFormat="1" ht="15" thickBot="1">
      <c r="A6" s="192" t="s">
        <v>404</v>
      </c>
      <c r="B6" s="230"/>
      <c r="C6" s="189" t="s">
        <v>402</v>
      </c>
      <c r="D6" s="190"/>
      <c r="E6" s="189" t="s">
        <v>401</v>
      </c>
      <c r="F6" s="230"/>
      <c r="G6" s="504" t="s">
        <v>400</v>
      </c>
      <c r="H6" s="505"/>
      <c r="I6" s="550"/>
      <c r="J6" s="507"/>
      <c r="K6" s="181"/>
      <c r="L6" s="187"/>
      <c r="M6" s="186"/>
      <c r="N6" s="181"/>
      <c r="O6" s="181"/>
      <c r="P6" s="181"/>
      <c r="Q6" s="181"/>
      <c r="R6" s="181"/>
      <c r="S6" s="181"/>
      <c r="T6" s="181"/>
      <c r="U6" s="181"/>
      <c r="V6" s="181"/>
      <c r="W6" s="185"/>
      <c r="X6" s="185"/>
      <c r="Y6" s="184"/>
      <c r="Z6" s="184"/>
      <c r="AA6" s="184"/>
      <c r="AB6" s="183"/>
      <c r="AC6" s="181"/>
      <c r="AD6" s="182"/>
      <c r="AE6" s="181"/>
      <c r="AF6" s="548" t="s">
        <v>439</v>
      </c>
      <c r="AG6" s="548"/>
      <c r="AH6" s="548"/>
      <c r="AI6" s="548"/>
      <c r="AJ6" s="548"/>
      <c r="AK6" s="548"/>
      <c r="AL6" s="548"/>
      <c r="AM6" s="179"/>
    </row>
    <row r="7" spans="1:39" s="132" customFormat="1" ht="14.45" customHeight="1">
      <c r="A7" s="508" t="s">
        <v>322</v>
      </c>
      <c r="B7" s="508" t="s">
        <v>283</v>
      </c>
      <c r="C7" s="508" t="s">
        <v>399</v>
      </c>
      <c r="D7" s="508" t="s">
        <v>398</v>
      </c>
      <c r="E7" s="508" t="s">
        <v>397</v>
      </c>
      <c r="F7" s="508" t="s">
        <v>438</v>
      </c>
      <c r="G7" s="511" t="s">
        <v>395</v>
      </c>
      <c r="H7" s="508" t="s">
        <v>394</v>
      </c>
      <c r="I7" s="508" t="s">
        <v>393</v>
      </c>
      <c r="J7" s="513" t="s">
        <v>327</v>
      </c>
      <c r="K7" s="514"/>
      <c r="L7" s="515"/>
      <c r="M7" s="508" t="s">
        <v>300</v>
      </c>
      <c r="N7" s="508" t="s">
        <v>301</v>
      </c>
      <c r="O7" s="508" t="s">
        <v>302</v>
      </c>
      <c r="P7" s="508" t="s">
        <v>392</v>
      </c>
      <c r="Q7" s="508" t="s">
        <v>304</v>
      </c>
      <c r="R7" s="508" t="s">
        <v>305</v>
      </c>
      <c r="S7" s="508" t="s">
        <v>306</v>
      </c>
      <c r="T7" s="508" t="s">
        <v>307</v>
      </c>
      <c r="U7" s="508" t="s">
        <v>290</v>
      </c>
      <c r="V7" s="524" t="s">
        <v>291</v>
      </c>
      <c r="W7" s="525"/>
      <c r="X7" s="525"/>
      <c r="Y7" s="525"/>
      <c r="Z7" s="526"/>
      <c r="AA7" s="508" t="s">
        <v>292</v>
      </c>
      <c r="AB7" s="508" t="s">
        <v>293</v>
      </c>
      <c r="AC7" s="527" t="s">
        <v>391</v>
      </c>
      <c r="AD7" s="519" t="s">
        <v>390</v>
      </c>
      <c r="AE7" s="519" t="s">
        <v>442</v>
      </c>
      <c r="AF7" s="544" t="s">
        <v>435</v>
      </c>
      <c r="AG7" s="546" t="s">
        <v>434</v>
      </c>
      <c r="AH7" s="519" t="s">
        <v>441</v>
      </c>
      <c r="AI7" s="508" t="s">
        <v>432</v>
      </c>
      <c r="AJ7" s="521" t="s">
        <v>431</v>
      </c>
      <c r="AK7" s="508" t="s">
        <v>387</v>
      </c>
      <c r="AL7" s="521" t="s">
        <v>430</v>
      </c>
    </row>
    <row r="8" spans="1:39" s="132" customFormat="1" ht="38.25">
      <c r="A8" s="509"/>
      <c r="B8" s="509"/>
      <c r="C8" s="509"/>
      <c r="D8" s="509"/>
      <c r="E8" s="509"/>
      <c r="F8" s="510"/>
      <c r="G8" s="512"/>
      <c r="H8" s="509"/>
      <c r="I8" s="509"/>
      <c r="J8" s="516"/>
      <c r="K8" s="517"/>
      <c r="L8" s="518"/>
      <c r="M8" s="509"/>
      <c r="N8" s="509"/>
      <c r="O8" s="509"/>
      <c r="P8" s="510"/>
      <c r="Q8" s="509"/>
      <c r="R8" s="509"/>
      <c r="S8" s="509"/>
      <c r="T8" s="509"/>
      <c r="U8" s="509"/>
      <c r="V8" s="178" t="s">
        <v>385</v>
      </c>
      <c r="W8" s="178" t="s">
        <v>384</v>
      </c>
      <c r="X8" s="229" t="s">
        <v>383</v>
      </c>
      <c r="Y8" s="177" t="s">
        <v>382</v>
      </c>
      <c r="Z8" s="176" t="s">
        <v>381</v>
      </c>
      <c r="AA8" s="509"/>
      <c r="AB8" s="509"/>
      <c r="AC8" s="528"/>
      <c r="AD8" s="520"/>
      <c r="AE8" s="520"/>
      <c r="AF8" s="545"/>
      <c r="AG8" s="547"/>
      <c r="AH8" s="520"/>
      <c r="AI8" s="509"/>
      <c r="AJ8" s="522"/>
      <c r="AK8" s="509"/>
      <c r="AL8" s="522"/>
    </row>
    <row r="9" spans="1:39" s="132" customFormat="1" ht="24.2" customHeight="1">
      <c r="A9" s="509"/>
      <c r="B9" s="509"/>
      <c r="C9" s="509"/>
      <c r="D9" s="509"/>
      <c r="E9" s="509"/>
      <c r="F9" s="169">
        <f>Macys!F9</f>
        <v>8.1</v>
      </c>
      <c r="G9" s="512"/>
      <c r="H9" s="509"/>
      <c r="I9" s="509"/>
      <c r="J9" s="175" t="s">
        <v>314</v>
      </c>
      <c r="K9" s="174" t="s">
        <v>315</v>
      </c>
      <c r="L9" s="174" t="s">
        <v>316</v>
      </c>
      <c r="M9" s="509"/>
      <c r="N9" s="509"/>
      <c r="O9" s="509"/>
      <c r="P9" s="169">
        <v>3000</v>
      </c>
      <c r="Q9" s="509"/>
      <c r="R9" s="509"/>
      <c r="S9" s="509"/>
      <c r="T9" s="509"/>
      <c r="U9" s="509"/>
      <c r="V9" s="173">
        <v>0.03</v>
      </c>
      <c r="W9" s="172">
        <v>0.12</v>
      </c>
      <c r="X9" s="265">
        <v>0.09</v>
      </c>
      <c r="Y9" s="171">
        <v>2.5</v>
      </c>
      <c r="Z9" s="170">
        <v>0.1</v>
      </c>
      <c r="AA9" s="509"/>
      <c r="AB9" s="509"/>
      <c r="AC9" s="528"/>
      <c r="AD9" s="520"/>
      <c r="AE9" s="520"/>
      <c r="AF9" s="545"/>
      <c r="AG9" s="547"/>
      <c r="AH9" s="520"/>
      <c r="AI9" s="509"/>
      <c r="AJ9" s="523"/>
      <c r="AK9" s="509"/>
      <c r="AL9" s="523"/>
    </row>
    <row r="10" spans="1:39" s="132" customFormat="1" ht="28.5" customHeight="1">
      <c r="A10" s="167" t="s">
        <v>380</v>
      </c>
      <c r="B10" s="162"/>
      <c r="C10" s="162"/>
      <c r="D10" s="162"/>
      <c r="E10" s="162"/>
      <c r="F10" s="162"/>
      <c r="G10" s="166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5"/>
      <c r="W10" s="164"/>
      <c r="X10" s="227"/>
      <c r="Y10" s="164"/>
      <c r="Z10" s="161"/>
      <c r="AA10" s="162"/>
      <c r="AB10" s="162"/>
      <c r="AC10" s="163"/>
      <c r="AD10" s="162"/>
      <c r="AE10" s="161">
        <f>5%+5%</f>
        <v>0.1</v>
      </c>
      <c r="AF10" s="161"/>
      <c r="AG10" s="163"/>
      <c r="AH10" s="162"/>
      <c r="AI10" s="226">
        <v>0.2</v>
      </c>
      <c r="AJ10" s="158"/>
      <c r="AK10" s="225"/>
      <c r="AL10" s="158"/>
    </row>
    <row r="11" spans="1:39" s="134" customFormat="1" ht="39.950000000000003" customHeight="1">
      <c r="A11" s="157"/>
      <c r="B11" s="264" t="s">
        <v>318</v>
      </c>
      <c r="C11" s="156" t="s">
        <v>369</v>
      </c>
      <c r="D11" s="155" t="s">
        <v>378</v>
      </c>
      <c r="E11" s="154"/>
      <c r="F11" s="153">
        <f>F$9</f>
        <v>8.1</v>
      </c>
      <c r="G11" s="152">
        <v>10.95</v>
      </c>
      <c r="H11" s="151"/>
      <c r="I11" s="150"/>
      <c r="J11" s="149">
        <v>37.083999999999996</v>
      </c>
      <c r="K11" s="149">
        <v>53.34</v>
      </c>
      <c r="L11" s="149">
        <v>30.48</v>
      </c>
      <c r="M11" s="148">
        <v>4</v>
      </c>
      <c r="N11" s="147">
        <f>J11*K11*L11/1000000</f>
        <v>6.0291285868799997E-2</v>
      </c>
      <c r="O11" s="147">
        <f>65/N11*M11</f>
        <v>4312.3976583579024</v>
      </c>
      <c r="P11" s="146">
        <v>3000</v>
      </c>
      <c r="Q11" s="145">
        <f>P11/O11</f>
        <v>0.6956686831015384</v>
      </c>
      <c r="R11" s="144" t="s">
        <v>320</v>
      </c>
      <c r="S11" s="143">
        <f>Ecom!S11</f>
        <v>9.0999999999999998E-2</v>
      </c>
      <c r="T11" s="142">
        <f>G11*S11</f>
        <v>0.99644999999999995</v>
      </c>
      <c r="U11" s="139">
        <f>G11+Q11+T11</f>
        <v>12.642118683101536</v>
      </c>
      <c r="V11" s="141">
        <f>AE11*$V$9</f>
        <v>0.86796415195291599</v>
      </c>
      <c r="W11" s="141">
        <f>AE11*$W$9</f>
        <v>3.4718566078116639</v>
      </c>
      <c r="X11" s="224">
        <f>AE11*$X$9</f>
        <v>2.6038924558587482</v>
      </c>
      <c r="Y11" s="139">
        <f>$Y$9</f>
        <v>2.5</v>
      </c>
      <c r="Z11" s="141">
        <f>AE11*$Z$9</f>
        <v>2.8932138398430536</v>
      </c>
      <c r="AA11" s="140">
        <f>SUM(V11:Z11)</f>
        <v>12.336927055466381</v>
      </c>
      <c r="AB11" s="139">
        <f>U11+AA11</f>
        <v>24.979045738567919</v>
      </c>
      <c r="AC11" s="223">
        <f>(AE11-AB11)/AH11</f>
        <v>0.11622060110668983</v>
      </c>
      <c r="AD11" s="137">
        <f>Ecom!AD11</f>
        <v>26.301943998573211</v>
      </c>
      <c r="AE11" s="137">
        <f>AD11*(1+AE$10)</f>
        <v>28.932138398430535</v>
      </c>
      <c r="AF11" s="139">
        <f>U11+AH11*35%+Y11</f>
        <v>27.046913683101536</v>
      </c>
      <c r="AG11" s="223">
        <f>(AH11-AF11)/AH11</f>
        <v>0.20482294830901854</v>
      </c>
      <c r="AH11" s="137">
        <f>AI11*(1-AJ11)</f>
        <v>34.0137</v>
      </c>
      <c r="AI11" s="221">
        <f>AK11-5</f>
        <v>53.99</v>
      </c>
      <c r="AJ11" s="135">
        <v>0.37</v>
      </c>
      <c r="AK11" s="221">
        <f>Ecom!AG11</f>
        <v>58.99</v>
      </c>
      <c r="AL11" s="220">
        <f>(AK11-AH11)/AK11</f>
        <v>0.42339888116629937</v>
      </c>
    </row>
    <row r="12" spans="1:39" s="134" customFormat="1" ht="39.950000000000003" customHeight="1">
      <c r="A12" s="157"/>
      <c r="B12" s="264" t="s">
        <v>331</v>
      </c>
      <c r="C12" s="156" t="s">
        <v>369</v>
      </c>
      <c r="D12" s="155" t="s">
        <v>325</v>
      </c>
      <c r="E12" s="154"/>
      <c r="F12" s="153">
        <f>F$9</f>
        <v>8.1</v>
      </c>
      <c r="G12" s="152">
        <v>14.75</v>
      </c>
      <c r="H12" s="151"/>
      <c r="I12" s="150"/>
      <c r="J12" s="149">
        <v>37.083999999999996</v>
      </c>
      <c r="K12" s="149">
        <v>53.34</v>
      </c>
      <c r="L12" s="149">
        <v>45.72</v>
      </c>
      <c r="M12" s="148">
        <v>4</v>
      </c>
      <c r="N12" s="147">
        <f>J12*K12*L12/1000000</f>
        <v>9.0436928803199992E-2</v>
      </c>
      <c r="O12" s="147">
        <f>65/N12*M12</f>
        <v>2874.9317722386018</v>
      </c>
      <c r="P12" s="146">
        <v>3000</v>
      </c>
      <c r="Q12" s="145">
        <f>P12/O12</f>
        <v>1.0435030246523076</v>
      </c>
      <c r="R12" s="144" t="s">
        <v>377</v>
      </c>
      <c r="S12" s="143">
        <f>Ecom!S12</f>
        <v>9.0999999999999998E-2</v>
      </c>
      <c r="T12" s="142">
        <f>G12*S12</f>
        <v>1.3422499999999999</v>
      </c>
      <c r="U12" s="139">
        <f>G12+Q12+T12</f>
        <v>17.13575302465231</v>
      </c>
      <c r="V12" s="141">
        <f>AE12*$V$9</f>
        <v>1.1033841626538252</v>
      </c>
      <c r="W12" s="141">
        <f>AE12*$W$9</f>
        <v>4.4135366506153009</v>
      </c>
      <c r="X12" s="224">
        <f>AE12*$X$9</f>
        <v>3.3101524879614757</v>
      </c>
      <c r="Y12" s="139">
        <f>$Y$9</f>
        <v>2.5</v>
      </c>
      <c r="Z12" s="141">
        <f>AE12*$Z$9</f>
        <v>3.6779472088460845</v>
      </c>
      <c r="AA12" s="140">
        <f>SUM(V12:Z12)</f>
        <v>15.005020510076687</v>
      </c>
      <c r="AB12" s="139">
        <f>U12+AA12</f>
        <v>32.140773534728993</v>
      </c>
      <c r="AC12" s="223">
        <f>(AE12-AB12)/AH12</f>
        <v>0.10520093695316678</v>
      </c>
      <c r="AD12" s="137">
        <f>Ecom!AD12</f>
        <v>33.435883716782584</v>
      </c>
      <c r="AE12" s="137">
        <f>AD12*(1+AE$10)</f>
        <v>36.779472088460842</v>
      </c>
      <c r="AF12" s="139">
        <f>U12+AH12*35%+Y12</f>
        <v>35.068548024652308</v>
      </c>
      <c r="AG12" s="223">
        <f>(AH12-AF12)/AH12</f>
        <v>0.20468121240330683</v>
      </c>
      <c r="AH12" s="137">
        <f>AI12*(1-AJ12)</f>
        <v>44.093699999999998</v>
      </c>
      <c r="AI12" s="221">
        <f>AK12-5</f>
        <v>69.989999999999995</v>
      </c>
      <c r="AJ12" s="135">
        <v>0.37</v>
      </c>
      <c r="AK12" s="221">
        <f>Ecom!AG12</f>
        <v>74.989999999999995</v>
      </c>
      <c r="AL12" s="220">
        <f>(AK12-AH12)/AK12</f>
        <v>0.41200560074676623</v>
      </c>
    </row>
    <row r="13" spans="1:39" s="134" customFormat="1" ht="39.950000000000003" customHeight="1">
      <c r="A13" s="157"/>
      <c r="B13" s="264" t="s">
        <v>330</v>
      </c>
      <c r="C13" s="156" t="s">
        <v>369</v>
      </c>
      <c r="D13" s="155" t="s">
        <v>376</v>
      </c>
      <c r="E13" s="154"/>
      <c r="F13" s="153">
        <f>F$9</f>
        <v>8.1</v>
      </c>
      <c r="G13" s="152">
        <v>12.35</v>
      </c>
      <c r="H13" s="151"/>
      <c r="I13" s="150"/>
      <c r="J13" s="149">
        <v>37.083999999999996</v>
      </c>
      <c r="K13" s="149">
        <v>53.34</v>
      </c>
      <c r="L13" s="149">
        <v>40.64</v>
      </c>
      <c r="M13" s="148">
        <v>4</v>
      </c>
      <c r="N13" s="147">
        <f>J13*K13*L13/1000000</f>
        <v>8.0388381158399996E-2</v>
      </c>
      <c r="O13" s="147">
        <f>65/N13*M13</f>
        <v>3234.2982437684268</v>
      </c>
      <c r="P13" s="146">
        <v>3000</v>
      </c>
      <c r="Q13" s="145">
        <f>P13/O13</f>
        <v>0.92755824413538457</v>
      </c>
      <c r="R13" s="144" t="s">
        <v>320</v>
      </c>
      <c r="S13" s="143">
        <f>Ecom!S13</f>
        <v>9.0999999999999998E-2</v>
      </c>
      <c r="T13" s="142">
        <f>G13*S13</f>
        <v>1.12385</v>
      </c>
      <c r="U13" s="139">
        <f>G13+Q13+T13</f>
        <v>14.401408244135386</v>
      </c>
      <c r="V13" s="141">
        <f>AE13*$V$9</f>
        <v>0.94153290529695022</v>
      </c>
      <c r="W13" s="141">
        <f>AE13*$W$9</f>
        <v>3.7661316211878009</v>
      </c>
      <c r="X13" s="224">
        <f>AE13*$X$9</f>
        <v>2.8245987158908505</v>
      </c>
      <c r="Y13" s="139">
        <f>$Y$9</f>
        <v>2.5</v>
      </c>
      <c r="Z13" s="259">
        <f>AE13*$Z$9</f>
        <v>3.1384430176565008</v>
      </c>
      <c r="AA13" s="258">
        <f>SUM(V13:Z13)</f>
        <v>13.170706260032103</v>
      </c>
      <c r="AB13" s="257">
        <f>U13+AA13</f>
        <v>27.572114504167487</v>
      </c>
      <c r="AC13" s="256">
        <f>(AE13-AB13)/AH13</f>
        <v>0.10258170398527382</v>
      </c>
      <c r="AD13" s="255">
        <f>Ecom!AD13</f>
        <v>28.531300160513641</v>
      </c>
      <c r="AE13" s="255">
        <f>AD13*(1+AE$10)</f>
        <v>31.384430176565008</v>
      </c>
      <c r="AF13" s="257">
        <f>U13+AH13*35%+Y13</f>
        <v>29.908703244135385</v>
      </c>
      <c r="AG13" s="256">
        <f>(AH13-AF13)/AH13</f>
        <v>0.19521728880236935</v>
      </c>
      <c r="AH13" s="255">
        <f>AI13*(1-AJ13)</f>
        <v>37.163699999999999</v>
      </c>
      <c r="AI13" s="253">
        <f>AK13-5</f>
        <v>58.99</v>
      </c>
      <c r="AJ13" s="254">
        <v>0.37</v>
      </c>
      <c r="AK13" s="253">
        <f>Ecom!AG13</f>
        <v>63.99</v>
      </c>
      <c r="AL13" s="252">
        <f>(AK13-AH13)/AK13</f>
        <v>0.41922644163150496</v>
      </c>
    </row>
    <row r="14" spans="1:39" s="132" customFormat="1" ht="28.5" customHeight="1">
      <c r="A14" s="167" t="s">
        <v>379</v>
      </c>
      <c r="B14" s="162"/>
      <c r="C14" s="162"/>
      <c r="D14" s="162"/>
      <c r="E14" s="162"/>
      <c r="F14" s="162"/>
      <c r="G14" s="166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5"/>
      <c r="W14" s="164"/>
      <c r="X14" s="227"/>
      <c r="Y14" s="164"/>
      <c r="Z14" s="161"/>
      <c r="AA14" s="162"/>
      <c r="AB14" s="162"/>
      <c r="AC14" s="163"/>
      <c r="AD14" s="263"/>
      <c r="AE14" s="161">
        <f>5%+5%</f>
        <v>0.1</v>
      </c>
      <c r="AF14" s="161"/>
      <c r="AG14" s="163"/>
      <c r="AH14" s="162"/>
      <c r="AI14" s="226">
        <v>0.2</v>
      </c>
      <c r="AJ14" s="162"/>
      <c r="AK14" s="262"/>
      <c r="AL14" s="158"/>
    </row>
    <row r="15" spans="1:39" s="134" customFormat="1" ht="39.950000000000003" customHeight="1">
      <c r="A15" s="157"/>
      <c r="B15" s="264" t="s">
        <v>318</v>
      </c>
      <c r="C15" s="156" t="s">
        <v>369</v>
      </c>
      <c r="D15" s="155" t="s">
        <v>378</v>
      </c>
      <c r="E15" s="154"/>
      <c r="F15" s="153">
        <f>F$9</f>
        <v>8.1</v>
      </c>
      <c r="G15" s="152">
        <v>10.95</v>
      </c>
      <c r="H15" s="151"/>
      <c r="I15" s="150"/>
      <c r="J15" s="149">
        <v>37.083999999999996</v>
      </c>
      <c r="K15" s="149">
        <v>53.34</v>
      </c>
      <c r="L15" s="149">
        <v>30.48</v>
      </c>
      <c r="M15" s="148">
        <v>4</v>
      </c>
      <c r="N15" s="147">
        <f>J15*K15*L15/1000000</f>
        <v>6.0291285868799997E-2</v>
      </c>
      <c r="O15" s="147">
        <f>65/N15*M15</f>
        <v>4312.3976583579024</v>
      </c>
      <c r="P15" s="146">
        <v>3000</v>
      </c>
      <c r="Q15" s="145">
        <f>P15/O15</f>
        <v>0.6956686831015384</v>
      </c>
      <c r="R15" s="144" t="s">
        <v>320</v>
      </c>
      <c r="S15" s="143">
        <f>Ecom!S15</f>
        <v>0.191</v>
      </c>
      <c r="T15" s="142">
        <f>G15*S15</f>
        <v>2.09145</v>
      </c>
      <c r="U15" s="139">
        <f>G15+Q15+T15</f>
        <v>13.737118683101537</v>
      </c>
      <c r="V15" s="141">
        <f>AE15*$V$9</f>
        <v>0.92681915462814335</v>
      </c>
      <c r="W15" s="141">
        <f>AE15*$W$9</f>
        <v>3.7072766185125734</v>
      </c>
      <c r="X15" s="224">
        <f>AE15*$X$9</f>
        <v>2.7804574638844302</v>
      </c>
      <c r="Y15" s="139">
        <f>$Y$9</f>
        <v>2.5</v>
      </c>
      <c r="Z15" s="241">
        <f>AE15*$Z$9</f>
        <v>3.0893971820938115</v>
      </c>
      <c r="AA15" s="240">
        <f>SUM(V15:Z15)</f>
        <v>13.00395041911896</v>
      </c>
      <c r="AB15" s="239">
        <f>U15+AA15</f>
        <v>26.741069102220496</v>
      </c>
      <c r="AC15" s="238">
        <f>(AE15-AB15)/AH15</f>
        <v>0.11367320360975253</v>
      </c>
      <c r="AD15" s="237">
        <f>Ecom!AD15</f>
        <v>28.085428928125555</v>
      </c>
      <c r="AE15" s="237">
        <f>AD15*(1+AE$10)</f>
        <v>30.893971820938113</v>
      </c>
      <c r="AF15" s="239">
        <f>U15+AH15*35%+Y15</f>
        <v>29.023913683101537</v>
      </c>
      <c r="AG15" s="238">
        <f>(AH15-AF15)/AH15</f>
        <v>0.20555778136072902</v>
      </c>
      <c r="AH15" s="237">
        <f>AI15*(1-AJ15)</f>
        <v>36.533700000000003</v>
      </c>
      <c r="AI15" s="235">
        <f>AK15-5</f>
        <v>57.99</v>
      </c>
      <c r="AJ15" s="236">
        <v>0.37</v>
      </c>
      <c r="AK15" s="235">
        <f>Ecom!AG15</f>
        <v>62.99</v>
      </c>
      <c r="AL15" s="234">
        <f>(AK15-AH15)/AK15</f>
        <v>0.42000793776789963</v>
      </c>
    </row>
    <row r="16" spans="1:39" s="134" customFormat="1" ht="39.950000000000003" customHeight="1">
      <c r="A16" s="157"/>
      <c r="B16" s="264" t="s">
        <v>331</v>
      </c>
      <c r="C16" s="156" t="s">
        <v>369</v>
      </c>
      <c r="D16" s="155" t="s">
        <v>325</v>
      </c>
      <c r="E16" s="154"/>
      <c r="F16" s="153">
        <f>F$9</f>
        <v>8.1</v>
      </c>
      <c r="G16" s="152">
        <v>14.75</v>
      </c>
      <c r="H16" s="151"/>
      <c r="I16" s="150"/>
      <c r="J16" s="149">
        <v>37.083999999999996</v>
      </c>
      <c r="K16" s="149">
        <v>53.34</v>
      </c>
      <c r="L16" s="149">
        <v>45.72</v>
      </c>
      <c r="M16" s="148">
        <v>4</v>
      </c>
      <c r="N16" s="147">
        <f>J16*K16*L16/1000000</f>
        <v>9.0436928803199992E-2</v>
      </c>
      <c r="O16" s="147">
        <f>65/N16*M16</f>
        <v>2874.9317722386018</v>
      </c>
      <c r="P16" s="146">
        <v>3000</v>
      </c>
      <c r="Q16" s="145">
        <f>P16/O16</f>
        <v>1.0435030246523076</v>
      </c>
      <c r="R16" s="144" t="s">
        <v>377</v>
      </c>
      <c r="S16" s="143">
        <f>Ecom!S16</f>
        <v>0.191</v>
      </c>
      <c r="T16" s="142">
        <f>G16*S16</f>
        <v>2.81725</v>
      </c>
      <c r="U16" s="139">
        <f>G16+Q16+T16</f>
        <v>18.610753024652308</v>
      </c>
      <c r="V16" s="141">
        <f>AE16*$V$9</f>
        <v>1.1769529159978598</v>
      </c>
      <c r="W16" s="141">
        <f>AE16*$W$9</f>
        <v>4.7078116639914391</v>
      </c>
      <c r="X16" s="224">
        <f>AE16*$X$9</f>
        <v>3.5308587479935793</v>
      </c>
      <c r="Y16" s="139">
        <f>$Y$9</f>
        <v>2.5</v>
      </c>
      <c r="Z16" s="141">
        <f>AE16*$Z$9</f>
        <v>3.9231763866595331</v>
      </c>
      <c r="AA16" s="140">
        <f>SUM(V16:Z16)</f>
        <v>15.838799714642411</v>
      </c>
      <c r="AB16" s="139">
        <f>U16+AA16</f>
        <v>34.449552739294717</v>
      </c>
      <c r="AC16" s="223">
        <f>(AE16-AB16)/AH16</f>
        <v>0.10122431408421892</v>
      </c>
      <c r="AD16" s="137">
        <f>Ecom!AD16</f>
        <v>35.665239878723021</v>
      </c>
      <c r="AE16" s="137">
        <f>AD16*(1+AE$10)</f>
        <v>39.23176386659533</v>
      </c>
      <c r="AF16" s="139">
        <f>U16+AH16*35%+Y16</f>
        <v>37.646048024652302</v>
      </c>
      <c r="AG16" s="223">
        <f>(AH16-AF16)/AH16</f>
        <v>0.20315199646403004</v>
      </c>
      <c r="AH16" s="137">
        <f>AI16*(1-AJ16)</f>
        <v>47.243699999999997</v>
      </c>
      <c r="AI16" s="221">
        <f>AK16-5</f>
        <v>74.989999999999995</v>
      </c>
      <c r="AJ16" s="135">
        <v>0.37</v>
      </c>
      <c r="AK16" s="221">
        <f>Ecom!AG16</f>
        <v>79.989999999999995</v>
      </c>
      <c r="AL16" s="220">
        <f>(AK16-AH16)/AK16</f>
        <v>0.4093799224903113</v>
      </c>
    </row>
    <row r="17" spans="1:38" s="134" customFormat="1" ht="39.950000000000003" customHeight="1">
      <c r="A17" s="157"/>
      <c r="B17" s="264" t="s">
        <v>330</v>
      </c>
      <c r="C17" s="156" t="s">
        <v>369</v>
      </c>
      <c r="D17" s="155" t="s">
        <v>376</v>
      </c>
      <c r="E17" s="154"/>
      <c r="F17" s="153">
        <f>F$9</f>
        <v>8.1</v>
      </c>
      <c r="G17" s="152">
        <v>12.35</v>
      </c>
      <c r="H17" s="151"/>
      <c r="I17" s="150"/>
      <c r="J17" s="149">
        <v>37.083999999999996</v>
      </c>
      <c r="K17" s="149">
        <v>53.34</v>
      </c>
      <c r="L17" s="149">
        <v>40.64</v>
      </c>
      <c r="M17" s="148">
        <v>4</v>
      </c>
      <c r="N17" s="147">
        <f>J17*K17*L17/1000000</f>
        <v>8.0388381158399996E-2</v>
      </c>
      <c r="O17" s="147">
        <f>65/N17*M17</f>
        <v>3234.2982437684268</v>
      </c>
      <c r="P17" s="146">
        <v>3000</v>
      </c>
      <c r="Q17" s="145">
        <f>P17/O17</f>
        <v>0.92755824413538457</v>
      </c>
      <c r="R17" s="144" t="s">
        <v>320</v>
      </c>
      <c r="S17" s="143">
        <f>Ecom!S17</f>
        <v>0.191</v>
      </c>
      <c r="T17" s="142">
        <f>G17*S17</f>
        <v>2.3588499999999999</v>
      </c>
      <c r="U17" s="139">
        <f>G17+Q17+T17</f>
        <v>15.636408244135385</v>
      </c>
      <c r="V17" s="141">
        <f>AE17*$V$9</f>
        <v>1.0151016586409844</v>
      </c>
      <c r="W17" s="141">
        <f>AE17*$W$9</f>
        <v>4.0604066345639378</v>
      </c>
      <c r="X17" s="224">
        <f>AE17*$X$9</f>
        <v>3.0453049759229533</v>
      </c>
      <c r="Y17" s="139">
        <f>$Y$9</f>
        <v>2.5</v>
      </c>
      <c r="Z17" s="141">
        <f>AE17*$Z$9</f>
        <v>3.3836721954699485</v>
      </c>
      <c r="AA17" s="140">
        <f>SUM(V17:Z17)</f>
        <v>14.004485464597824</v>
      </c>
      <c r="AB17" s="139">
        <f>U17+AA17</f>
        <v>29.640893708733209</v>
      </c>
      <c r="AC17" s="223">
        <f>(AE17-AB17)/AH17</f>
        <v>0.10407946296088615</v>
      </c>
      <c r="AD17" s="137">
        <f>Ecom!AD17</f>
        <v>30.760656322454071</v>
      </c>
      <c r="AE17" s="137">
        <f>AD17*(1+AE$10)</f>
        <v>33.836721954699485</v>
      </c>
      <c r="AF17" s="139">
        <f>U17+AH17*35%+Y17</f>
        <v>32.246203244135387</v>
      </c>
      <c r="AG17" s="223">
        <f>(AH17-AF17)/AH17</f>
        <v>0.20011799353233792</v>
      </c>
      <c r="AH17" s="137">
        <f>AI17*(1-AJ17)</f>
        <v>40.313699999999997</v>
      </c>
      <c r="AI17" s="221">
        <f>AK17-5</f>
        <v>63.989999999999995</v>
      </c>
      <c r="AJ17" s="135">
        <v>0.37</v>
      </c>
      <c r="AK17" s="221">
        <f>Ecom!AG17</f>
        <v>68.989999999999995</v>
      </c>
      <c r="AL17" s="220">
        <f>(AK17-AH17)/AK17</f>
        <v>0.41565879112914916</v>
      </c>
    </row>
  </sheetData>
  <mergeCells count="44">
    <mergeCell ref="V7:Z7"/>
    <mergeCell ref="AA7:AA9"/>
    <mergeCell ref="AB7:AB9"/>
    <mergeCell ref="AJ7:AJ9"/>
    <mergeCell ref="AK7:AK9"/>
    <mergeCell ref="AL7:AL9"/>
    <mergeCell ref="AD7:AD9"/>
    <mergeCell ref="AE7:AE9"/>
    <mergeCell ref="AF7:AF9"/>
    <mergeCell ref="AG7:AG9"/>
    <mergeCell ref="AH7:AH9"/>
    <mergeCell ref="AI7:AI9"/>
    <mergeCell ref="G5:H5"/>
    <mergeCell ref="I5:J5"/>
    <mergeCell ref="G6:H6"/>
    <mergeCell ref="I6:J6"/>
    <mergeCell ref="F7:F8"/>
    <mergeCell ref="G7:G9"/>
    <mergeCell ref="H7:H9"/>
    <mergeCell ref="I7:I9"/>
    <mergeCell ref="J7:L8"/>
    <mergeCell ref="T7:T9"/>
    <mergeCell ref="U7:U9"/>
    <mergeCell ref="AF6:AL6"/>
    <mergeCell ref="A7:A9"/>
    <mergeCell ref="B7:B9"/>
    <mergeCell ref="C7:C9"/>
    <mergeCell ref="D7:D9"/>
    <mergeCell ref="E7:E9"/>
    <mergeCell ref="M7:M9"/>
    <mergeCell ref="AC7:AC9"/>
    <mergeCell ref="N7:N9"/>
    <mergeCell ref="O7:O9"/>
    <mergeCell ref="P7:P8"/>
    <mergeCell ref="Q7:Q9"/>
    <mergeCell ref="R7:R9"/>
    <mergeCell ref="S7:S9"/>
    <mergeCell ref="G4:H4"/>
    <mergeCell ref="I4:J4"/>
    <mergeCell ref="A1:D1"/>
    <mergeCell ref="G2:H2"/>
    <mergeCell ref="I2:J2"/>
    <mergeCell ref="G3:H3"/>
    <mergeCell ref="I3:J3"/>
  </mergeCells>
  <phoneticPr fontId="57" type="noConversion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E4" zoomScale="73" zoomScaleNormal="90" workbookViewId="0">
      <selection activeCell="K11" sqref="K11:M12"/>
    </sheetView>
  </sheetViews>
  <sheetFormatPr defaultColWidth="9" defaultRowHeight="16.5"/>
  <cols>
    <col min="1" max="1" width="17.140625" style="101" customWidth="1"/>
    <col min="2" max="2" width="17.5703125" style="113" customWidth="1"/>
    <col min="3" max="3" width="17.7109375" style="113" customWidth="1"/>
    <col min="4" max="4" width="18.140625" style="113" customWidth="1"/>
    <col min="5" max="5" width="30.28515625" style="113" customWidth="1"/>
    <col min="6" max="7" width="12.42578125" style="113" customWidth="1"/>
    <col min="8" max="8" width="12" style="114" customWidth="1"/>
    <col min="9" max="9" width="13.140625" style="115" customWidth="1"/>
    <col min="10" max="10" width="10.85546875" style="101" customWidth="1"/>
    <col min="11" max="11" width="8.85546875" style="112" customWidth="1"/>
    <col min="12" max="13" width="8.28515625" style="112" customWidth="1"/>
    <col min="14" max="14" width="22.28515625" style="115" customWidth="1"/>
    <col min="15" max="15" width="13.28515625" style="115" customWidth="1"/>
    <col min="16" max="17" width="27.42578125" style="101" customWidth="1"/>
    <col min="18" max="256" width="9" style="101"/>
    <col min="257" max="257" width="17.140625" style="101" customWidth="1"/>
    <col min="258" max="258" width="17.5703125" style="101" customWidth="1"/>
    <col min="259" max="259" width="17.7109375" style="101" customWidth="1"/>
    <col min="260" max="260" width="18.140625" style="101" customWidth="1"/>
    <col min="261" max="261" width="30.28515625" style="101" customWidth="1"/>
    <col min="262" max="263" width="12.42578125" style="101" customWidth="1"/>
    <col min="264" max="264" width="12" style="101" customWidth="1"/>
    <col min="265" max="265" width="13.140625" style="101" customWidth="1"/>
    <col min="266" max="266" width="10.85546875" style="101" customWidth="1"/>
    <col min="267" max="267" width="8.85546875" style="101" customWidth="1"/>
    <col min="268" max="269" width="8.28515625" style="101" customWidth="1"/>
    <col min="270" max="270" width="22.28515625" style="101" customWidth="1"/>
    <col min="271" max="271" width="13.28515625" style="101" customWidth="1"/>
    <col min="272" max="273" width="27.42578125" style="101" customWidth="1"/>
    <col min="274" max="512" width="9" style="101"/>
    <col min="513" max="513" width="17.140625" style="101" customWidth="1"/>
    <col min="514" max="514" width="17.5703125" style="101" customWidth="1"/>
    <col min="515" max="515" width="17.7109375" style="101" customWidth="1"/>
    <col min="516" max="516" width="18.140625" style="101" customWidth="1"/>
    <col min="517" max="517" width="30.28515625" style="101" customWidth="1"/>
    <col min="518" max="519" width="12.42578125" style="101" customWidth="1"/>
    <col min="520" max="520" width="12" style="101" customWidth="1"/>
    <col min="521" max="521" width="13.140625" style="101" customWidth="1"/>
    <col min="522" max="522" width="10.85546875" style="101" customWidth="1"/>
    <col min="523" max="523" width="8.85546875" style="101" customWidth="1"/>
    <col min="524" max="525" width="8.28515625" style="101" customWidth="1"/>
    <col min="526" max="526" width="22.28515625" style="101" customWidth="1"/>
    <col min="527" max="527" width="13.28515625" style="101" customWidth="1"/>
    <col min="528" max="529" width="27.42578125" style="101" customWidth="1"/>
    <col min="530" max="768" width="9" style="101"/>
    <col min="769" max="769" width="17.140625" style="101" customWidth="1"/>
    <col min="770" max="770" width="17.5703125" style="101" customWidth="1"/>
    <col min="771" max="771" width="17.7109375" style="101" customWidth="1"/>
    <col min="772" max="772" width="18.140625" style="101" customWidth="1"/>
    <col min="773" max="773" width="30.28515625" style="101" customWidth="1"/>
    <col min="774" max="775" width="12.42578125" style="101" customWidth="1"/>
    <col min="776" max="776" width="12" style="101" customWidth="1"/>
    <col min="777" max="777" width="13.140625" style="101" customWidth="1"/>
    <col min="778" max="778" width="10.85546875" style="101" customWidth="1"/>
    <col min="779" max="779" width="8.85546875" style="101" customWidth="1"/>
    <col min="780" max="781" width="8.28515625" style="101" customWidth="1"/>
    <col min="782" max="782" width="22.28515625" style="101" customWidth="1"/>
    <col min="783" max="783" width="13.28515625" style="101" customWidth="1"/>
    <col min="784" max="785" width="27.42578125" style="101" customWidth="1"/>
    <col min="786" max="1024" width="9" style="101"/>
    <col min="1025" max="1025" width="17.140625" style="101" customWidth="1"/>
    <col min="1026" max="1026" width="17.5703125" style="101" customWidth="1"/>
    <col min="1027" max="1027" width="17.7109375" style="101" customWidth="1"/>
    <col min="1028" max="1028" width="18.140625" style="101" customWidth="1"/>
    <col min="1029" max="1029" width="30.28515625" style="101" customWidth="1"/>
    <col min="1030" max="1031" width="12.42578125" style="101" customWidth="1"/>
    <col min="1032" max="1032" width="12" style="101" customWidth="1"/>
    <col min="1033" max="1033" width="13.140625" style="101" customWidth="1"/>
    <col min="1034" max="1034" width="10.85546875" style="101" customWidth="1"/>
    <col min="1035" max="1035" width="8.85546875" style="101" customWidth="1"/>
    <col min="1036" max="1037" width="8.28515625" style="101" customWidth="1"/>
    <col min="1038" max="1038" width="22.28515625" style="101" customWidth="1"/>
    <col min="1039" max="1039" width="13.28515625" style="101" customWidth="1"/>
    <col min="1040" max="1041" width="27.42578125" style="101" customWidth="1"/>
    <col min="1042" max="1280" width="9" style="101"/>
    <col min="1281" max="1281" width="17.140625" style="101" customWidth="1"/>
    <col min="1282" max="1282" width="17.5703125" style="101" customWidth="1"/>
    <col min="1283" max="1283" width="17.7109375" style="101" customWidth="1"/>
    <col min="1284" max="1284" width="18.140625" style="101" customWidth="1"/>
    <col min="1285" max="1285" width="30.28515625" style="101" customWidth="1"/>
    <col min="1286" max="1287" width="12.42578125" style="101" customWidth="1"/>
    <col min="1288" max="1288" width="12" style="101" customWidth="1"/>
    <col min="1289" max="1289" width="13.140625" style="101" customWidth="1"/>
    <col min="1290" max="1290" width="10.85546875" style="101" customWidth="1"/>
    <col min="1291" max="1291" width="8.85546875" style="101" customWidth="1"/>
    <col min="1292" max="1293" width="8.28515625" style="101" customWidth="1"/>
    <col min="1294" max="1294" width="22.28515625" style="101" customWidth="1"/>
    <col min="1295" max="1295" width="13.28515625" style="101" customWidth="1"/>
    <col min="1296" max="1297" width="27.42578125" style="101" customWidth="1"/>
    <col min="1298" max="1536" width="9" style="101"/>
    <col min="1537" max="1537" width="17.140625" style="101" customWidth="1"/>
    <col min="1538" max="1538" width="17.5703125" style="101" customWidth="1"/>
    <col min="1539" max="1539" width="17.7109375" style="101" customWidth="1"/>
    <col min="1540" max="1540" width="18.140625" style="101" customWidth="1"/>
    <col min="1541" max="1541" width="30.28515625" style="101" customWidth="1"/>
    <col min="1542" max="1543" width="12.42578125" style="101" customWidth="1"/>
    <col min="1544" max="1544" width="12" style="101" customWidth="1"/>
    <col min="1545" max="1545" width="13.140625" style="101" customWidth="1"/>
    <col min="1546" max="1546" width="10.85546875" style="101" customWidth="1"/>
    <col min="1547" max="1547" width="8.85546875" style="101" customWidth="1"/>
    <col min="1548" max="1549" width="8.28515625" style="101" customWidth="1"/>
    <col min="1550" max="1550" width="22.28515625" style="101" customWidth="1"/>
    <col min="1551" max="1551" width="13.28515625" style="101" customWidth="1"/>
    <col min="1552" max="1553" width="27.42578125" style="101" customWidth="1"/>
    <col min="1554" max="1792" width="9" style="101"/>
    <col min="1793" max="1793" width="17.140625" style="101" customWidth="1"/>
    <col min="1794" max="1794" width="17.5703125" style="101" customWidth="1"/>
    <col min="1795" max="1795" width="17.7109375" style="101" customWidth="1"/>
    <col min="1796" max="1796" width="18.140625" style="101" customWidth="1"/>
    <col min="1797" max="1797" width="30.28515625" style="101" customWidth="1"/>
    <col min="1798" max="1799" width="12.42578125" style="101" customWidth="1"/>
    <col min="1800" max="1800" width="12" style="101" customWidth="1"/>
    <col min="1801" max="1801" width="13.140625" style="101" customWidth="1"/>
    <col min="1802" max="1802" width="10.85546875" style="101" customWidth="1"/>
    <col min="1803" max="1803" width="8.85546875" style="101" customWidth="1"/>
    <col min="1804" max="1805" width="8.28515625" style="101" customWidth="1"/>
    <col min="1806" max="1806" width="22.28515625" style="101" customWidth="1"/>
    <col min="1807" max="1807" width="13.28515625" style="101" customWidth="1"/>
    <col min="1808" max="1809" width="27.42578125" style="101" customWidth="1"/>
    <col min="1810" max="2048" width="9" style="101"/>
    <col min="2049" max="2049" width="17.140625" style="101" customWidth="1"/>
    <col min="2050" max="2050" width="17.5703125" style="101" customWidth="1"/>
    <col min="2051" max="2051" width="17.7109375" style="101" customWidth="1"/>
    <col min="2052" max="2052" width="18.140625" style="101" customWidth="1"/>
    <col min="2053" max="2053" width="30.28515625" style="101" customWidth="1"/>
    <col min="2054" max="2055" width="12.42578125" style="101" customWidth="1"/>
    <col min="2056" max="2056" width="12" style="101" customWidth="1"/>
    <col min="2057" max="2057" width="13.140625" style="101" customWidth="1"/>
    <col min="2058" max="2058" width="10.85546875" style="101" customWidth="1"/>
    <col min="2059" max="2059" width="8.85546875" style="101" customWidth="1"/>
    <col min="2060" max="2061" width="8.28515625" style="101" customWidth="1"/>
    <col min="2062" max="2062" width="22.28515625" style="101" customWidth="1"/>
    <col min="2063" max="2063" width="13.28515625" style="101" customWidth="1"/>
    <col min="2064" max="2065" width="27.42578125" style="101" customWidth="1"/>
    <col min="2066" max="2304" width="9" style="101"/>
    <col min="2305" max="2305" width="17.140625" style="101" customWidth="1"/>
    <col min="2306" max="2306" width="17.5703125" style="101" customWidth="1"/>
    <col min="2307" max="2307" width="17.7109375" style="101" customWidth="1"/>
    <col min="2308" max="2308" width="18.140625" style="101" customWidth="1"/>
    <col min="2309" max="2309" width="30.28515625" style="101" customWidth="1"/>
    <col min="2310" max="2311" width="12.42578125" style="101" customWidth="1"/>
    <col min="2312" max="2312" width="12" style="101" customWidth="1"/>
    <col min="2313" max="2313" width="13.140625" style="101" customWidth="1"/>
    <col min="2314" max="2314" width="10.85546875" style="101" customWidth="1"/>
    <col min="2315" max="2315" width="8.85546875" style="101" customWidth="1"/>
    <col min="2316" max="2317" width="8.28515625" style="101" customWidth="1"/>
    <col min="2318" max="2318" width="22.28515625" style="101" customWidth="1"/>
    <col min="2319" max="2319" width="13.28515625" style="101" customWidth="1"/>
    <col min="2320" max="2321" width="27.42578125" style="101" customWidth="1"/>
    <col min="2322" max="2560" width="9" style="101"/>
    <col min="2561" max="2561" width="17.140625" style="101" customWidth="1"/>
    <col min="2562" max="2562" width="17.5703125" style="101" customWidth="1"/>
    <col min="2563" max="2563" width="17.7109375" style="101" customWidth="1"/>
    <col min="2564" max="2564" width="18.140625" style="101" customWidth="1"/>
    <col min="2565" max="2565" width="30.28515625" style="101" customWidth="1"/>
    <col min="2566" max="2567" width="12.42578125" style="101" customWidth="1"/>
    <col min="2568" max="2568" width="12" style="101" customWidth="1"/>
    <col min="2569" max="2569" width="13.140625" style="101" customWidth="1"/>
    <col min="2570" max="2570" width="10.85546875" style="101" customWidth="1"/>
    <col min="2571" max="2571" width="8.85546875" style="101" customWidth="1"/>
    <col min="2572" max="2573" width="8.28515625" style="101" customWidth="1"/>
    <col min="2574" max="2574" width="22.28515625" style="101" customWidth="1"/>
    <col min="2575" max="2575" width="13.28515625" style="101" customWidth="1"/>
    <col min="2576" max="2577" width="27.42578125" style="101" customWidth="1"/>
    <col min="2578" max="2816" width="9" style="101"/>
    <col min="2817" max="2817" width="17.140625" style="101" customWidth="1"/>
    <col min="2818" max="2818" width="17.5703125" style="101" customWidth="1"/>
    <col min="2819" max="2819" width="17.7109375" style="101" customWidth="1"/>
    <col min="2820" max="2820" width="18.140625" style="101" customWidth="1"/>
    <col min="2821" max="2821" width="30.28515625" style="101" customWidth="1"/>
    <col min="2822" max="2823" width="12.42578125" style="101" customWidth="1"/>
    <col min="2824" max="2824" width="12" style="101" customWidth="1"/>
    <col min="2825" max="2825" width="13.140625" style="101" customWidth="1"/>
    <col min="2826" max="2826" width="10.85546875" style="101" customWidth="1"/>
    <col min="2827" max="2827" width="8.85546875" style="101" customWidth="1"/>
    <col min="2828" max="2829" width="8.28515625" style="101" customWidth="1"/>
    <col min="2830" max="2830" width="22.28515625" style="101" customWidth="1"/>
    <col min="2831" max="2831" width="13.28515625" style="101" customWidth="1"/>
    <col min="2832" max="2833" width="27.42578125" style="101" customWidth="1"/>
    <col min="2834" max="3072" width="9" style="101"/>
    <col min="3073" max="3073" width="17.140625" style="101" customWidth="1"/>
    <col min="3074" max="3074" width="17.5703125" style="101" customWidth="1"/>
    <col min="3075" max="3075" width="17.7109375" style="101" customWidth="1"/>
    <col min="3076" max="3076" width="18.140625" style="101" customWidth="1"/>
    <col min="3077" max="3077" width="30.28515625" style="101" customWidth="1"/>
    <col min="3078" max="3079" width="12.42578125" style="101" customWidth="1"/>
    <col min="3080" max="3080" width="12" style="101" customWidth="1"/>
    <col min="3081" max="3081" width="13.140625" style="101" customWidth="1"/>
    <col min="3082" max="3082" width="10.85546875" style="101" customWidth="1"/>
    <col min="3083" max="3083" width="8.85546875" style="101" customWidth="1"/>
    <col min="3084" max="3085" width="8.28515625" style="101" customWidth="1"/>
    <col min="3086" max="3086" width="22.28515625" style="101" customWidth="1"/>
    <col min="3087" max="3087" width="13.28515625" style="101" customWidth="1"/>
    <col min="3088" max="3089" width="27.42578125" style="101" customWidth="1"/>
    <col min="3090" max="3328" width="9" style="101"/>
    <col min="3329" max="3329" width="17.140625" style="101" customWidth="1"/>
    <col min="3330" max="3330" width="17.5703125" style="101" customWidth="1"/>
    <col min="3331" max="3331" width="17.7109375" style="101" customWidth="1"/>
    <col min="3332" max="3332" width="18.140625" style="101" customWidth="1"/>
    <col min="3333" max="3333" width="30.28515625" style="101" customWidth="1"/>
    <col min="3334" max="3335" width="12.42578125" style="101" customWidth="1"/>
    <col min="3336" max="3336" width="12" style="101" customWidth="1"/>
    <col min="3337" max="3337" width="13.140625" style="101" customWidth="1"/>
    <col min="3338" max="3338" width="10.85546875" style="101" customWidth="1"/>
    <col min="3339" max="3339" width="8.85546875" style="101" customWidth="1"/>
    <col min="3340" max="3341" width="8.28515625" style="101" customWidth="1"/>
    <col min="3342" max="3342" width="22.28515625" style="101" customWidth="1"/>
    <col min="3343" max="3343" width="13.28515625" style="101" customWidth="1"/>
    <col min="3344" max="3345" width="27.42578125" style="101" customWidth="1"/>
    <col min="3346" max="3584" width="9" style="101"/>
    <col min="3585" max="3585" width="17.140625" style="101" customWidth="1"/>
    <col min="3586" max="3586" width="17.5703125" style="101" customWidth="1"/>
    <col min="3587" max="3587" width="17.7109375" style="101" customWidth="1"/>
    <col min="3588" max="3588" width="18.140625" style="101" customWidth="1"/>
    <col min="3589" max="3589" width="30.28515625" style="101" customWidth="1"/>
    <col min="3590" max="3591" width="12.42578125" style="101" customWidth="1"/>
    <col min="3592" max="3592" width="12" style="101" customWidth="1"/>
    <col min="3593" max="3593" width="13.140625" style="101" customWidth="1"/>
    <col min="3594" max="3594" width="10.85546875" style="101" customWidth="1"/>
    <col min="3595" max="3595" width="8.85546875" style="101" customWidth="1"/>
    <col min="3596" max="3597" width="8.28515625" style="101" customWidth="1"/>
    <col min="3598" max="3598" width="22.28515625" style="101" customWidth="1"/>
    <col min="3599" max="3599" width="13.28515625" style="101" customWidth="1"/>
    <col min="3600" max="3601" width="27.42578125" style="101" customWidth="1"/>
    <col min="3602" max="3840" width="9" style="101"/>
    <col min="3841" max="3841" width="17.140625" style="101" customWidth="1"/>
    <col min="3842" max="3842" width="17.5703125" style="101" customWidth="1"/>
    <col min="3843" max="3843" width="17.7109375" style="101" customWidth="1"/>
    <col min="3844" max="3844" width="18.140625" style="101" customWidth="1"/>
    <col min="3845" max="3845" width="30.28515625" style="101" customWidth="1"/>
    <col min="3846" max="3847" width="12.42578125" style="101" customWidth="1"/>
    <col min="3848" max="3848" width="12" style="101" customWidth="1"/>
    <col min="3849" max="3849" width="13.140625" style="101" customWidth="1"/>
    <col min="3850" max="3850" width="10.85546875" style="101" customWidth="1"/>
    <col min="3851" max="3851" width="8.85546875" style="101" customWidth="1"/>
    <col min="3852" max="3853" width="8.28515625" style="101" customWidth="1"/>
    <col min="3854" max="3854" width="22.28515625" style="101" customWidth="1"/>
    <col min="3855" max="3855" width="13.28515625" style="101" customWidth="1"/>
    <col min="3856" max="3857" width="27.42578125" style="101" customWidth="1"/>
    <col min="3858" max="4096" width="9" style="101"/>
    <col min="4097" max="4097" width="17.140625" style="101" customWidth="1"/>
    <col min="4098" max="4098" width="17.5703125" style="101" customWidth="1"/>
    <col min="4099" max="4099" width="17.7109375" style="101" customWidth="1"/>
    <col min="4100" max="4100" width="18.140625" style="101" customWidth="1"/>
    <col min="4101" max="4101" width="30.28515625" style="101" customWidth="1"/>
    <col min="4102" max="4103" width="12.42578125" style="101" customWidth="1"/>
    <col min="4104" max="4104" width="12" style="101" customWidth="1"/>
    <col min="4105" max="4105" width="13.140625" style="101" customWidth="1"/>
    <col min="4106" max="4106" width="10.85546875" style="101" customWidth="1"/>
    <col min="4107" max="4107" width="8.85546875" style="101" customWidth="1"/>
    <col min="4108" max="4109" width="8.28515625" style="101" customWidth="1"/>
    <col min="4110" max="4110" width="22.28515625" style="101" customWidth="1"/>
    <col min="4111" max="4111" width="13.28515625" style="101" customWidth="1"/>
    <col min="4112" max="4113" width="27.42578125" style="101" customWidth="1"/>
    <col min="4114" max="4352" width="9" style="101"/>
    <col min="4353" max="4353" width="17.140625" style="101" customWidth="1"/>
    <col min="4354" max="4354" width="17.5703125" style="101" customWidth="1"/>
    <col min="4355" max="4355" width="17.7109375" style="101" customWidth="1"/>
    <col min="4356" max="4356" width="18.140625" style="101" customWidth="1"/>
    <col min="4357" max="4357" width="30.28515625" style="101" customWidth="1"/>
    <col min="4358" max="4359" width="12.42578125" style="101" customWidth="1"/>
    <col min="4360" max="4360" width="12" style="101" customWidth="1"/>
    <col min="4361" max="4361" width="13.140625" style="101" customWidth="1"/>
    <col min="4362" max="4362" width="10.85546875" style="101" customWidth="1"/>
    <col min="4363" max="4363" width="8.85546875" style="101" customWidth="1"/>
    <col min="4364" max="4365" width="8.28515625" style="101" customWidth="1"/>
    <col min="4366" max="4366" width="22.28515625" style="101" customWidth="1"/>
    <col min="4367" max="4367" width="13.28515625" style="101" customWidth="1"/>
    <col min="4368" max="4369" width="27.42578125" style="101" customWidth="1"/>
    <col min="4370" max="4608" width="9" style="101"/>
    <col min="4609" max="4609" width="17.140625" style="101" customWidth="1"/>
    <col min="4610" max="4610" width="17.5703125" style="101" customWidth="1"/>
    <col min="4611" max="4611" width="17.7109375" style="101" customWidth="1"/>
    <col min="4612" max="4612" width="18.140625" style="101" customWidth="1"/>
    <col min="4613" max="4613" width="30.28515625" style="101" customWidth="1"/>
    <col min="4614" max="4615" width="12.42578125" style="101" customWidth="1"/>
    <col min="4616" max="4616" width="12" style="101" customWidth="1"/>
    <col min="4617" max="4617" width="13.140625" style="101" customWidth="1"/>
    <col min="4618" max="4618" width="10.85546875" style="101" customWidth="1"/>
    <col min="4619" max="4619" width="8.85546875" style="101" customWidth="1"/>
    <col min="4620" max="4621" width="8.28515625" style="101" customWidth="1"/>
    <col min="4622" max="4622" width="22.28515625" style="101" customWidth="1"/>
    <col min="4623" max="4623" width="13.28515625" style="101" customWidth="1"/>
    <col min="4624" max="4625" width="27.42578125" style="101" customWidth="1"/>
    <col min="4626" max="4864" width="9" style="101"/>
    <col min="4865" max="4865" width="17.140625" style="101" customWidth="1"/>
    <col min="4866" max="4866" width="17.5703125" style="101" customWidth="1"/>
    <col min="4867" max="4867" width="17.7109375" style="101" customWidth="1"/>
    <col min="4868" max="4868" width="18.140625" style="101" customWidth="1"/>
    <col min="4869" max="4869" width="30.28515625" style="101" customWidth="1"/>
    <col min="4870" max="4871" width="12.42578125" style="101" customWidth="1"/>
    <col min="4872" max="4872" width="12" style="101" customWidth="1"/>
    <col min="4873" max="4873" width="13.140625" style="101" customWidth="1"/>
    <col min="4874" max="4874" width="10.85546875" style="101" customWidth="1"/>
    <col min="4875" max="4875" width="8.85546875" style="101" customWidth="1"/>
    <col min="4876" max="4877" width="8.28515625" style="101" customWidth="1"/>
    <col min="4878" max="4878" width="22.28515625" style="101" customWidth="1"/>
    <col min="4879" max="4879" width="13.28515625" style="101" customWidth="1"/>
    <col min="4880" max="4881" width="27.42578125" style="101" customWidth="1"/>
    <col min="4882" max="5120" width="9" style="101"/>
    <col min="5121" max="5121" width="17.140625" style="101" customWidth="1"/>
    <col min="5122" max="5122" width="17.5703125" style="101" customWidth="1"/>
    <col min="5123" max="5123" width="17.7109375" style="101" customWidth="1"/>
    <col min="5124" max="5124" width="18.140625" style="101" customWidth="1"/>
    <col min="5125" max="5125" width="30.28515625" style="101" customWidth="1"/>
    <col min="5126" max="5127" width="12.42578125" style="101" customWidth="1"/>
    <col min="5128" max="5128" width="12" style="101" customWidth="1"/>
    <col min="5129" max="5129" width="13.140625" style="101" customWidth="1"/>
    <col min="5130" max="5130" width="10.85546875" style="101" customWidth="1"/>
    <col min="5131" max="5131" width="8.85546875" style="101" customWidth="1"/>
    <col min="5132" max="5133" width="8.28515625" style="101" customWidth="1"/>
    <col min="5134" max="5134" width="22.28515625" style="101" customWidth="1"/>
    <col min="5135" max="5135" width="13.28515625" style="101" customWidth="1"/>
    <col min="5136" max="5137" width="27.42578125" style="101" customWidth="1"/>
    <col min="5138" max="5376" width="9" style="101"/>
    <col min="5377" max="5377" width="17.140625" style="101" customWidth="1"/>
    <col min="5378" max="5378" width="17.5703125" style="101" customWidth="1"/>
    <col min="5379" max="5379" width="17.7109375" style="101" customWidth="1"/>
    <col min="5380" max="5380" width="18.140625" style="101" customWidth="1"/>
    <col min="5381" max="5381" width="30.28515625" style="101" customWidth="1"/>
    <col min="5382" max="5383" width="12.42578125" style="101" customWidth="1"/>
    <col min="5384" max="5384" width="12" style="101" customWidth="1"/>
    <col min="5385" max="5385" width="13.140625" style="101" customWidth="1"/>
    <col min="5386" max="5386" width="10.85546875" style="101" customWidth="1"/>
    <col min="5387" max="5387" width="8.85546875" style="101" customWidth="1"/>
    <col min="5388" max="5389" width="8.28515625" style="101" customWidth="1"/>
    <col min="5390" max="5390" width="22.28515625" style="101" customWidth="1"/>
    <col min="5391" max="5391" width="13.28515625" style="101" customWidth="1"/>
    <col min="5392" max="5393" width="27.42578125" style="101" customWidth="1"/>
    <col min="5394" max="5632" width="9" style="101"/>
    <col min="5633" max="5633" width="17.140625" style="101" customWidth="1"/>
    <col min="5634" max="5634" width="17.5703125" style="101" customWidth="1"/>
    <col min="5635" max="5635" width="17.7109375" style="101" customWidth="1"/>
    <col min="5636" max="5636" width="18.140625" style="101" customWidth="1"/>
    <col min="5637" max="5637" width="30.28515625" style="101" customWidth="1"/>
    <col min="5638" max="5639" width="12.42578125" style="101" customWidth="1"/>
    <col min="5640" max="5640" width="12" style="101" customWidth="1"/>
    <col min="5641" max="5641" width="13.140625" style="101" customWidth="1"/>
    <col min="5642" max="5642" width="10.85546875" style="101" customWidth="1"/>
    <col min="5643" max="5643" width="8.85546875" style="101" customWidth="1"/>
    <col min="5644" max="5645" width="8.28515625" style="101" customWidth="1"/>
    <col min="5646" max="5646" width="22.28515625" style="101" customWidth="1"/>
    <col min="5647" max="5647" width="13.28515625" style="101" customWidth="1"/>
    <col min="5648" max="5649" width="27.42578125" style="101" customWidth="1"/>
    <col min="5650" max="5888" width="9" style="101"/>
    <col min="5889" max="5889" width="17.140625" style="101" customWidth="1"/>
    <col min="5890" max="5890" width="17.5703125" style="101" customWidth="1"/>
    <col min="5891" max="5891" width="17.7109375" style="101" customWidth="1"/>
    <col min="5892" max="5892" width="18.140625" style="101" customWidth="1"/>
    <col min="5893" max="5893" width="30.28515625" style="101" customWidth="1"/>
    <col min="5894" max="5895" width="12.42578125" style="101" customWidth="1"/>
    <col min="5896" max="5896" width="12" style="101" customWidth="1"/>
    <col min="5897" max="5897" width="13.140625" style="101" customWidth="1"/>
    <col min="5898" max="5898" width="10.85546875" style="101" customWidth="1"/>
    <col min="5899" max="5899" width="8.85546875" style="101" customWidth="1"/>
    <col min="5900" max="5901" width="8.28515625" style="101" customWidth="1"/>
    <col min="5902" max="5902" width="22.28515625" style="101" customWidth="1"/>
    <col min="5903" max="5903" width="13.28515625" style="101" customWidth="1"/>
    <col min="5904" max="5905" width="27.42578125" style="101" customWidth="1"/>
    <col min="5906" max="6144" width="9" style="101"/>
    <col min="6145" max="6145" width="17.140625" style="101" customWidth="1"/>
    <col min="6146" max="6146" width="17.5703125" style="101" customWidth="1"/>
    <col min="6147" max="6147" width="17.7109375" style="101" customWidth="1"/>
    <col min="6148" max="6148" width="18.140625" style="101" customWidth="1"/>
    <col min="6149" max="6149" width="30.28515625" style="101" customWidth="1"/>
    <col min="6150" max="6151" width="12.42578125" style="101" customWidth="1"/>
    <col min="6152" max="6152" width="12" style="101" customWidth="1"/>
    <col min="6153" max="6153" width="13.140625" style="101" customWidth="1"/>
    <col min="6154" max="6154" width="10.85546875" style="101" customWidth="1"/>
    <col min="6155" max="6155" width="8.85546875" style="101" customWidth="1"/>
    <col min="6156" max="6157" width="8.28515625" style="101" customWidth="1"/>
    <col min="6158" max="6158" width="22.28515625" style="101" customWidth="1"/>
    <col min="6159" max="6159" width="13.28515625" style="101" customWidth="1"/>
    <col min="6160" max="6161" width="27.42578125" style="101" customWidth="1"/>
    <col min="6162" max="6400" width="9" style="101"/>
    <col min="6401" max="6401" width="17.140625" style="101" customWidth="1"/>
    <col min="6402" max="6402" width="17.5703125" style="101" customWidth="1"/>
    <col min="6403" max="6403" width="17.7109375" style="101" customWidth="1"/>
    <col min="6404" max="6404" width="18.140625" style="101" customWidth="1"/>
    <col min="6405" max="6405" width="30.28515625" style="101" customWidth="1"/>
    <col min="6406" max="6407" width="12.42578125" style="101" customWidth="1"/>
    <col min="6408" max="6408" width="12" style="101" customWidth="1"/>
    <col min="6409" max="6409" width="13.140625" style="101" customWidth="1"/>
    <col min="6410" max="6410" width="10.85546875" style="101" customWidth="1"/>
    <col min="6411" max="6411" width="8.85546875" style="101" customWidth="1"/>
    <col min="6412" max="6413" width="8.28515625" style="101" customWidth="1"/>
    <col min="6414" max="6414" width="22.28515625" style="101" customWidth="1"/>
    <col min="6415" max="6415" width="13.28515625" style="101" customWidth="1"/>
    <col min="6416" max="6417" width="27.42578125" style="101" customWidth="1"/>
    <col min="6418" max="6656" width="9" style="101"/>
    <col min="6657" max="6657" width="17.140625" style="101" customWidth="1"/>
    <col min="6658" max="6658" width="17.5703125" style="101" customWidth="1"/>
    <col min="6659" max="6659" width="17.7109375" style="101" customWidth="1"/>
    <col min="6660" max="6660" width="18.140625" style="101" customWidth="1"/>
    <col min="6661" max="6661" width="30.28515625" style="101" customWidth="1"/>
    <col min="6662" max="6663" width="12.42578125" style="101" customWidth="1"/>
    <col min="6664" max="6664" width="12" style="101" customWidth="1"/>
    <col min="6665" max="6665" width="13.140625" style="101" customWidth="1"/>
    <col min="6666" max="6666" width="10.85546875" style="101" customWidth="1"/>
    <col min="6667" max="6667" width="8.85546875" style="101" customWidth="1"/>
    <col min="6668" max="6669" width="8.28515625" style="101" customWidth="1"/>
    <col min="6670" max="6670" width="22.28515625" style="101" customWidth="1"/>
    <col min="6671" max="6671" width="13.28515625" style="101" customWidth="1"/>
    <col min="6672" max="6673" width="27.42578125" style="101" customWidth="1"/>
    <col min="6674" max="6912" width="9" style="101"/>
    <col min="6913" max="6913" width="17.140625" style="101" customWidth="1"/>
    <col min="6914" max="6914" width="17.5703125" style="101" customWidth="1"/>
    <col min="6915" max="6915" width="17.7109375" style="101" customWidth="1"/>
    <col min="6916" max="6916" width="18.140625" style="101" customWidth="1"/>
    <col min="6917" max="6917" width="30.28515625" style="101" customWidth="1"/>
    <col min="6918" max="6919" width="12.42578125" style="101" customWidth="1"/>
    <col min="6920" max="6920" width="12" style="101" customWidth="1"/>
    <col min="6921" max="6921" width="13.140625" style="101" customWidth="1"/>
    <col min="6922" max="6922" width="10.85546875" style="101" customWidth="1"/>
    <col min="6923" max="6923" width="8.85546875" style="101" customWidth="1"/>
    <col min="6924" max="6925" width="8.28515625" style="101" customWidth="1"/>
    <col min="6926" max="6926" width="22.28515625" style="101" customWidth="1"/>
    <col min="6927" max="6927" width="13.28515625" style="101" customWidth="1"/>
    <col min="6928" max="6929" width="27.42578125" style="101" customWidth="1"/>
    <col min="6930" max="7168" width="9" style="101"/>
    <col min="7169" max="7169" width="17.140625" style="101" customWidth="1"/>
    <col min="7170" max="7170" width="17.5703125" style="101" customWidth="1"/>
    <col min="7171" max="7171" width="17.7109375" style="101" customWidth="1"/>
    <col min="7172" max="7172" width="18.140625" style="101" customWidth="1"/>
    <col min="7173" max="7173" width="30.28515625" style="101" customWidth="1"/>
    <col min="7174" max="7175" width="12.42578125" style="101" customWidth="1"/>
    <col min="7176" max="7176" width="12" style="101" customWidth="1"/>
    <col min="7177" max="7177" width="13.140625" style="101" customWidth="1"/>
    <col min="7178" max="7178" width="10.85546875" style="101" customWidth="1"/>
    <col min="7179" max="7179" width="8.85546875" style="101" customWidth="1"/>
    <col min="7180" max="7181" width="8.28515625" style="101" customWidth="1"/>
    <col min="7182" max="7182" width="22.28515625" style="101" customWidth="1"/>
    <col min="7183" max="7183" width="13.28515625" style="101" customWidth="1"/>
    <col min="7184" max="7185" width="27.42578125" style="101" customWidth="1"/>
    <col min="7186" max="7424" width="9" style="101"/>
    <col min="7425" max="7425" width="17.140625" style="101" customWidth="1"/>
    <col min="7426" max="7426" width="17.5703125" style="101" customWidth="1"/>
    <col min="7427" max="7427" width="17.7109375" style="101" customWidth="1"/>
    <col min="7428" max="7428" width="18.140625" style="101" customWidth="1"/>
    <col min="7429" max="7429" width="30.28515625" style="101" customWidth="1"/>
    <col min="7430" max="7431" width="12.42578125" style="101" customWidth="1"/>
    <col min="7432" max="7432" width="12" style="101" customWidth="1"/>
    <col min="7433" max="7433" width="13.140625" style="101" customWidth="1"/>
    <col min="7434" max="7434" width="10.85546875" style="101" customWidth="1"/>
    <col min="7435" max="7435" width="8.85546875" style="101" customWidth="1"/>
    <col min="7436" max="7437" width="8.28515625" style="101" customWidth="1"/>
    <col min="7438" max="7438" width="22.28515625" style="101" customWidth="1"/>
    <col min="7439" max="7439" width="13.28515625" style="101" customWidth="1"/>
    <col min="7440" max="7441" width="27.42578125" style="101" customWidth="1"/>
    <col min="7442" max="7680" width="9" style="101"/>
    <col min="7681" max="7681" width="17.140625" style="101" customWidth="1"/>
    <col min="7682" max="7682" width="17.5703125" style="101" customWidth="1"/>
    <col min="7683" max="7683" width="17.7109375" style="101" customWidth="1"/>
    <col min="7684" max="7684" width="18.140625" style="101" customWidth="1"/>
    <col min="7685" max="7685" width="30.28515625" style="101" customWidth="1"/>
    <col min="7686" max="7687" width="12.42578125" style="101" customWidth="1"/>
    <col min="7688" max="7688" width="12" style="101" customWidth="1"/>
    <col min="7689" max="7689" width="13.140625" style="101" customWidth="1"/>
    <col min="7690" max="7690" width="10.85546875" style="101" customWidth="1"/>
    <col min="7691" max="7691" width="8.85546875" style="101" customWidth="1"/>
    <col min="7692" max="7693" width="8.28515625" style="101" customWidth="1"/>
    <col min="7694" max="7694" width="22.28515625" style="101" customWidth="1"/>
    <col min="7695" max="7695" width="13.28515625" style="101" customWidth="1"/>
    <col min="7696" max="7697" width="27.42578125" style="101" customWidth="1"/>
    <col min="7698" max="7936" width="9" style="101"/>
    <col min="7937" max="7937" width="17.140625" style="101" customWidth="1"/>
    <col min="7938" max="7938" width="17.5703125" style="101" customWidth="1"/>
    <col min="7939" max="7939" width="17.7109375" style="101" customWidth="1"/>
    <col min="7940" max="7940" width="18.140625" style="101" customWidth="1"/>
    <col min="7941" max="7941" width="30.28515625" style="101" customWidth="1"/>
    <col min="7942" max="7943" width="12.42578125" style="101" customWidth="1"/>
    <col min="7944" max="7944" width="12" style="101" customWidth="1"/>
    <col min="7945" max="7945" width="13.140625" style="101" customWidth="1"/>
    <col min="7946" max="7946" width="10.85546875" style="101" customWidth="1"/>
    <col min="7947" max="7947" width="8.85546875" style="101" customWidth="1"/>
    <col min="7948" max="7949" width="8.28515625" style="101" customWidth="1"/>
    <col min="7950" max="7950" width="22.28515625" style="101" customWidth="1"/>
    <col min="7951" max="7951" width="13.28515625" style="101" customWidth="1"/>
    <col min="7952" max="7953" width="27.42578125" style="101" customWidth="1"/>
    <col min="7954" max="8192" width="9" style="101"/>
    <col min="8193" max="8193" width="17.140625" style="101" customWidth="1"/>
    <col min="8194" max="8194" width="17.5703125" style="101" customWidth="1"/>
    <col min="8195" max="8195" width="17.7109375" style="101" customWidth="1"/>
    <col min="8196" max="8196" width="18.140625" style="101" customWidth="1"/>
    <col min="8197" max="8197" width="30.28515625" style="101" customWidth="1"/>
    <col min="8198" max="8199" width="12.42578125" style="101" customWidth="1"/>
    <col min="8200" max="8200" width="12" style="101" customWidth="1"/>
    <col min="8201" max="8201" width="13.140625" style="101" customWidth="1"/>
    <col min="8202" max="8202" width="10.85546875" style="101" customWidth="1"/>
    <col min="8203" max="8203" width="8.85546875" style="101" customWidth="1"/>
    <col min="8204" max="8205" width="8.28515625" style="101" customWidth="1"/>
    <col min="8206" max="8206" width="22.28515625" style="101" customWidth="1"/>
    <col min="8207" max="8207" width="13.28515625" style="101" customWidth="1"/>
    <col min="8208" max="8209" width="27.42578125" style="101" customWidth="1"/>
    <col min="8210" max="8448" width="9" style="101"/>
    <col min="8449" max="8449" width="17.140625" style="101" customWidth="1"/>
    <col min="8450" max="8450" width="17.5703125" style="101" customWidth="1"/>
    <col min="8451" max="8451" width="17.7109375" style="101" customWidth="1"/>
    <col min="8452" max="8452" width="18.140625" style="101" customWidth="1"/>
    <col min="8453" max="8453" width="30.28515625" style="101" customWidth="1"/>
    <col min="8454" max="8455" width="12.42578125" style="101" customWidth="1"/>
    <col min="8456" max="8456" width="12" style="101" customWidth="1"/>
    <col min="8457" max="8457" width="13.140625" style="101" customWidth="1"/>
    <col min="8458" max="8458" width="10.85546875" style="101" customWidth="1"/>
    <col min="8459" max="8459" width="8.85546875" style="101" customWidth="1"/>
    <col min="8460" max="8461" width="8.28515625" style="101" customWidth="1"/>
    <col min="8462" max="8462" width="22.28515625" style="101" customWidth="1"/>
    <col min="8463" max="8463" width="13.28515625" style="101" customWidth="1"/>
    <col min="8464" max="8465" width="27.42578125" style="101" customWidth="1"/>
    <col min="8466" max="8704" width="9" style="101"/>
    <col min="8705" max="8705" width="17.140625" style="101" customWidth="1"/>
    <col min="8706" max="8706" width="17.5703125" style="101" customWidth="1"/>
    <col min="8707" max="8707" width="17.7109375" style="101" customWidth="1"/>
    <col min="8708" max="8708" width="18.140625" style="101" customWidth="1"/>
    <col min="8709" max="8709" width="30.28515625" style="101" customWidth="1"/>
    <col min="8710" max="8711" width="12.42578125" style="101" customWidth="1"/>
    <col min="8712" max="8712" width="12" style="101" customWidth="1"/>
    <col min="8713" max="8713" width="13.140625" style="101" customWidth="1"/>
    <col min="8714" max="8714" width="10.85546875" style="101" customWidth="1"/>
    <col min="8715" max="8715" width="8.85546875" style="101" customWidth="1"/>
    <col min="8716" max="8717" width="8.28515625" style="101" customWidth="1"/>
    <col min="8718" max="8718" width="22.28515625" style="101" customWidth="1"/>
    <col min="8719" max="8719" width="13.28515625" style="101" customWidth="1"/>
    <col min="8720" max="8721" width="27.42578125" style="101" customWidth="1"/>
    <col min="8722" max="8960" width="9" style="101"/>
    <col min="8961" max="8961" width="17.140625" style="101" customWidth="1"/>
    <col min="8962" max="8962" width="17.5703125" style="101" customWidth="1"/>
    <col min="8963" max="8963" width="17.7109375" style="101" customWidth="1"/>
    <col min="8964" max="8964" width="18.140625" style="101" customWidth="1"/>
    <col min="8965" max="8965" width="30.28515625" style="101" customWidth="1"/>
    <col min="8966" max="8967" width="12.42578125" style="101" customWidth="1"/>
    <col min="8968" max="8968" width="12" style="101" customWidth="1"/>
    <col min="8969" max="8969" width="13.140625" style="101" customWidth="1"/>
    <col min="8970" max="8970" width="10.85546875" style="101" customWidth="1"/>
    <col min="8971" max="8971" width="8.85546875" style="101" customWidth="1"/>
    <col min="8972" max="8973" width="8.28515625" style="101" customWidth="1"/>
    <col min="8974" max="8974" width="22.28515625" style="101" customWidth="1"/>
    <col min="8975" max="8975" width="13.28515625" style="101" customWidth="1"/>
    <col min="8976" max="8977" width="27.42578125" style="101" customWidth="1"/>
    <col min="8978" max="9216" width="9" style="101"/>
    <col min="9217" max="9217" width="17.140625" style="101" customWidth="1"/>
    <col min="9218" max="9218" width="17.5703125" style="101" customWidth="1"/>
    <col min="9219" max="9219" width="17.7109375" style="101" customWidth="1"/>
    <col min="9220" max="9220" width="18.140625" style="101" customWidth="1"/>
    <col min="9221" max="9221" width="30.28515625" style="101" customWidth="1"/>
    <col min="9222" max="9223" width="12.42578125" style="101" customWidth="1"/>
    <col min="9224" max="9224" width="12" style="101" customWidth="1"/>
    <col min="9225" max="9225" width="13.140625" style="101" customWidth="1"/>
    <col min="9226" max="9226" width="10.85546875" style="101" customWidth="1"/>
    <col min="9227" max="9227" width="8.85546875" style="101" customWidth="1"/>
    <col min="9228" max="9229" width="8.28515625" style="101" customWidth="1"/>
    <col min="9230" max="9230" width="22.28515625" style="101" customWidth="1"/>
    <col min="9231" max="9231" width="13.28515625" style="101" customWidth="1"/>
    <col min="9232" max="9233" width="27.42578125" style="101" customWidth="1"/>
    <col min="9234" max="9472" width="9" style="101"/>
    <col min="9473" max="9473" width="17.140625" style="101" customWidth="1"/>
    <col min="9474" max="9474" width="17.5703125" style="101" customWidth="1"/>
    <col min="9475" max="9475" width="17.7109375" style="101" customWidth="1"/>
    <col min="9476" max="9476" width="18.140625" style="101" customWidth="1"/>
    <col min="9477" max="9477" width="30.28515625" style="101" customWidth="1"/>
    <col min="9478" max="9479" width="12.42578125" style="101" customWidth="1"/>
    <col min="9480" max="9480" width="12" style="101" customWidth="1"/>
    <col min="9481" max="9481" width="13.140625" style="101" customWidth="1"/>
    <col min="9482" max="9482" width="10.85546875" style="101" customWidth="1"/>
    <col min="9483" max="9483" width="8.85546875" style="101" customWidth="1"/>
    <col min="9484" max="9485" width="8.28515625" style="101" customWidth="1"/>
    <col min="9486" max="9486" width="22.28515625" style="101" customWidth="1"/>
    <col min="9487" max="9487" width="13.28515625" style="101" customWidth="1"/>
    <col min="9488" max="9489" width="27.42578125" style="101" customWidth="1"/>
    <col min="9490" max="9728" width="9" style="101"/>
    <col min="9729" max="9729" width="17.140625" style="101" customWidth="1"/>
    <col min="9730" max="9730" width="17.5703125" style="101" customWidth="1"/>
    <col min="9731" max="9731" width="17.7109375" style="101" customWidth="1"/>
    <col min="9732" max="9732" width="18.140625" style="101" customWidth="1"/>
    <col min="9733" max="9733" width="30.28515625" style="101" customWidth="1"/>
    <col min="9734" max="9735" width="12.42578125" style="101" customWidth="1"/>
    <col min="9736" max="9736" width="12" style="101" customWidth="1"/>
    <col min="9737" max="9737" width="13.140625" style="101" customWidth="1"/>
    <col min="9738" max="9738" width="10.85546875" style="101" customWidth="1"/>
    <col min="9739" max="9739" width="8.85546875" style="101" customWidth="1"/>
    <col min="9740" max="9741" width="8.28515625" style="101" customWidth="1"/>
    <col min="9742" max="9742" width="22.28515625" style="101" customWidth="1"/>
    <col min="9743" max="9743" width="13.28515625" style="101" customWidth="1"/>
    <col min="9744" max="9745" width="27.42578125" style="101" customWidth="1"/>
    <col min="9746" max="9984" width="9" style="101"/>
    <col min="9985" max="9985" width="17.140625" style="101" customWidth="1"/>
    <col min="9986" max="9986" width="17.5703125" style="101" customWidth="1"/>
    <col min="9987" max="9987" width="17.7109375" style="101" customWidth="1"/>
    <col min="9988" max="9988" width="18.140625" style="101" customWidth="1"/>
    <col min="9989" max="9989" width="30.28515625" style="101" customWidth="1"/>
    <col min="9990" max="9991" width="12.42578125" style="101" customWidth="1"/>
    <col min="9992" max="9992" width="12" style="101" customWidth="1"/>
    <col min="9993" max="9993" width="13.140625" style="101" customWidth="1"/>
    <col min="9994" max="9994" width="10.85546875" style="101" customWidth="1"/>
    <col min="9995" max="9995" width="8.85546875" style="101" customWidth="1"/>
    <col min="9996" max="9997" width="8.28515625" style="101" customWidth="1"/>
    <col min="9998" max="9998" width="22.28515625" style="101" customWidth="1"/>
    <col min="9999" max="9999" width="13.28515625" style="101" customWidth="1"/>
    <col min="10000" max="10001" width="27.42578125" style="101" customWidth="1"/>
    <col min="10002" max="10240" width="9" style="101"/>
    <col min="10241" max="10241" width="17.140625" style="101" customWidth="1"/>
    <col min="10242" max="10242" width="17.5703125" style="101" customWidth="1"/>
    <col min="10243" max="10243" width="17.7109375" style="101" customWidth="1"/>
    <col min="10244" max="10244" width="18.140625" style="101" customWidth="1"/>
    <col min="10245" max="10245" width="30.28515625" style="101" customWidth="1"/>
    <col min="10246" max="10247" width="12.42578125" style="101" customWidth="1"/>
    <col min="10248" max="10248" width="12" style="101" customWidth="1"/>
    <col min="10249" max="10249" width="13.140625" style="101" customWidth="1"/>
    <col min="10250" max="10250" width="10.85546875" style="101" customWidth="1"/>
    <col min="10251" max="10251" width="8.85546875" style="101" customWidth="1"/>
    <col min="10252" max="10253" width="8.28515625" style="101" customWidth="1"/>
    <col min="10254" max="10254" width="22.28515625" style="101" customWidth="1"/>
    <col min="10255" max="10255" width="13.28515625" style="101" customWidth="1"/>
    <col min="10256" max="10257" width="27.42578125" style="101" customWidth="1"/>
    <col min="10258" max="10496" width="9" style="101"/>
    <col min="10497" max="10497" width="17.140625" style="101" customWidth="1"/>
    <col min="10498" max="10498" width="17.5703125" style="101" customWidth="1"/>
    <col min="10499" max="10499" width="17.7109375" style="101" customWidth="1"/>
    <col min="10500" max="10500" width="18.140625" style="101" customWidth="1"/>
    <col min="10501" max="10501" width="30.28515625" style="101" customWidth="1"/>
    <col min="10502" max="10503" width="12.42578125" style="101" customWidth="1"/>
    <col min="10504" max="10504" width="12" style="101" customWidth="1"/>
    <col min="10505" max="10505" width="13.140625" style="101" customWidth="1"/>
    <col min="10506" max="10506" width="10.85546875" style="101" customWidth="1"/>
    <col min="10507" max="10507" width="8.85546875" style="101" customWidth="1"/>
    <col min="10508" max="10509" width="8.28515625" style="101" customWidth="1"/>
    <col min="10510" max="10510" width="22.28515625" style="101" customWidth="1"/>
    <col min="10511" max="10511" width="13.28515625" style="101" customWidth="1"/>
    <col min="10512" max="10513" width="27.42578125" style="101" customWidth="1"/>
    <col min="10514" max="10752" width="9" style="101"/>
    <col min="10753" max="10753" width="17.140625" style="101" customWidth="1"/>
    <col min="10754" max="10754" width="17.5703125" style="101" customWidth="1"/>
    <col min="10755" max="10755" width="17.7109375" style="101" customWidth="1"/>
    <col min="10756" max="10756" width="18.140625" style="101" customWidth="1"/>
    <col min="10757" max="10757" width="30.28515625" style="101" customWidth="1"/>
    <col min="10758" max="10759" width="12.42578125" style="101" customWidth="1"/>
    <col min="10760" max="10760" width="12" style="101" customWidth="1"/>
    <col min="10761" max="10761" width="13.140625" style="101" customWidth="1"/>
    <col min="10762" max="10762" width="10.85546875" style="101" customWidth="1"/>
    <col min="10763" max="10763" width="8.85546875" style="101" customWidth="1"/>
    <col min="10764" max="10765" width="8.28515625" style="101" customWidth="1"/>
    <col min="10766" max="10766" width="22.28515625" style="101" customWidth="1"/>
    <col min="10767" max="10767" width="13.28515625" style="101" customWidth="1"/>
    <col min="10768" max="10769" width="27.42578125" style="101" customWidth="1"/>
    <col min="10770" max="11008" width="9" style="101"/>
    <col min="11009" max="11009" width="17.140625" style="101" customWidth="1"/>
    <col min="11010" max="11010" width="17.5703125" style="101" customWidth="1"/>
    <col min="11011" max="11011" width="17.7109375" style="101" customWidth="1"/>
    <col min="11012" max="11012" width="18.140625" style="101" customWidth="1"/>
    <col min="11013" max="11013" width="30.28515625" style="101" customWidth="1"/>
    <col min="11014" max="11015" width="12.42578125" style="101" customWidth="1"/>
    <col min="11016" max="11016" width="12" style="101" customWidth="1"/>
    <col min="11017" max="11017" width="13.140625" style="101" customWidth="1"/>
    <col min="11018" max="11018" width="10.85546875" style="101" customWidth="1"/>
    <col min="11019" max="11019" width="8.85546875" style="101" customWidth="1"/>
    <col min="11020" max="11021" width="8.28515625" style="101" customWidth="1"/>
    <col min="11022" max="11022" width="22.28515625" style="101" customWidth="1"/>
    <col min="11023" max="11023" width="13.28515625" style="101" customWidth="1"/>
    <col min="11024" max="11025" width="27.42578125" style="101" customWidth="1"/>
    <col min="11026" max="11264" width="9" style="101"/>
    <col min="11265" max="11265" width="17.140625" style="101" customWidth="1"/>
    <col min="11266" max="11266" width="17.5703125" style="101" customWidth="1"/>
    <col min="11267" max="11267" width="17.7109375" style="101" customWidth="1"/>
    <col min="11268" max="11268" width="18.140625" style="101" customWidth="1"/>
    <col min="11269" max="11269" width="30.28515625" style="101" customWidth="1"/>
    <col min="11270" max="11271" width="12.42578125" style="101" customWidth="1"/>
    <col min="11272" max="11272" width="12" style="101" customWidth="1"/>
    <col min="11273" max="11273" width="13.140625" style="101" customWidth="1"/>
    <col min="11274" max="11274" width="10.85546875" style="101" customWidth="1"/>
    <col min="11275" max="11275" width="8.85546875" style="101" customWidth="1"/>
    <col min="11276" max="11277" width="8.28515625" style="101" customWidth="1"/>
    <col min="11278" max="11278" width="22.28515625" style="101" customWidth="1"/>
    <col min="11279" max="11279" width="13.28515625" style="101" customWidth="1"/>
    <col min="11280" max="11281" width="27.42578125" style="101" customWidth="1"/>
    <col min="11282" max="11520" width="9" style="101"/>
    <col min="11521" max="11521" width="17.140625" style="101" customWidth="1"/>
    <col min="11522" max="11522" width="17.5703125" style="101" customWidth="1"/>
    <col min="11523" max="11523" width="17.7109375" style="101" customWidth="1"/>
    <col min="11524" max="11524" width="18.140625" style="101" customWidth="1"/>
    <col min="11525" max="11525" width="30.28515625" style="101" customWidth="1"/>
    <col min="11526" max="11527" width="12.42578125" style="101" customWidth="1"/>
    <col min="11528" max="11528" width="12" style="101" customWidth="1"/>
    <col min="11529" max="11529" width="13.140625" style="101" customWidth="1"/>
    <col min="11530" max="11530" width="10.85546875" style="101" customWidth="1"/>
    <col min="11531" max="11531" width="8.85546875" style="101" customWidth="1"/>
    <col min="11532" max="11533" width="8.28515625" style="101" customWidth="1"/>
    <col min="11534" max="11534" width="22.28515625" style="101" customWidth="1"/>
    <col min="11535" max="11535" width="13.28515625" style="101" customWidth="1"/>
    <col min="11536" max="11537" width="27.42578125" style="101" customWidth="1"/>
    <col min="11538" max="11776" width="9" style="101"/>
    <col min="11777" max="11777" width="17.140625" style="101" customWidth="1"/>
    <col min="11778" max="11778" width="17.5703125" style="101" customWidth="1"/>
    <col min="11779" max="11779" width="17.7109375" style="101" customWidth="1"/>
    <col min="11780" max="11780" width="18.140625" style="101" customWidth="1"/>
    <col min="11781" max="11781" width="30.28515625" style="101" customWidth="1"/>
    <col min="11782" max="11783" width="12.42578125" style="101" customWidth="1"/>
    <col min="11784" max="11784" width="12" style="101" customWidth="1"/>
    <col min="11785" max="11785" width="13.140625" style="101" customWidth="1"/>
    <col min="11786" max="11786" width="10.85546875" style="101" customWidth="1"/>
    <col min="11787" max="11787" width="8.85546875" style="101" customWidth="1"/>
    <col min="11788" max="11789" width="8.28515625" style="101" customWidth="1"/>
    <col min="11790" max="11790" width="22.28515625" style="101" customWidth="1"/>
    <col min="11791" max="11791" width="13.28515625" style="101" customWidth="1"/>
    <col min="11792" max="11793" width="27.42578125" style="101" customWidth="1"/>
    <col min="11794" max="12032" width="9" style="101"/>
    <col min="12033" max="12033" width="17.140625" style="101" customWidth="1"/>
    <col min="12034" max="12034" width="17.5703125" style="101" customWidth="1"/>
    <col min="12035" max="12035" width="17.7109375" style="101" customWidth="1"/>
    <col min="12036" max="12036" width="18.140625" style="101" customWidth="1"/>
    <col min="12037" max="12037" width="30.28515625" style="101" customWidth="1"/>
    <col min="12038" max="12039" width="12.42578125" style="101" customWidth="1"/>
    <col min="12040" max="12040" width="12" style="101" customWidth="1"/>
    <col min="12041" max="12041" width="13.140625" style="101" customWidth="1"/>
    <col min="12042" max="12042" width="10.85546875" style="101" customWidth="1"/>
    <col min="12043" max="12043" width="8.85546875" style="101" customWidth="1"/>
    <col min="12044" max="12045" width="8.28515625" style="101" customWidth="1"/>
    <col min="12046" max="12046" width="22.28515625" style="101" customWidth="1"/>
    <col min="12047" max="12047" width="13.28515625" style="101" customWidth="1"/>
    <col min="12048" max="12049" width="27.42578125" style="101" customWidth="1"/>
    <col min="12050" max="12288" width="9" style="101"/>
    <col min="12289" max="12289" width="17.140625" style="101" customWidth="1"/>
    <col min="12290" max="12290" width="17.5703125" style="101" customWidth="1"/>
    <col min="12291" max="12291" width="17.7109375" style="101" customWidth="1"/>
    <col min="12292" max="12292" width="18.140625" style="101" customWidth="1"/>
    <col min="12293" max="12293" width="30.28515625" style="101" customWidth="1"/>
    <col min="12294" max="12295" width="12.42578125" style="101" customWidth="1"/>
    <col min="12296" max="12296" width="12" style="101" customWidth="1"/>
    <col min="12297" max="12297" width="13.140625" style="101" customWidth="1"/>
    <col min="12298" max="12298" width="10.85546875" style="101" customWidth="1"/>
    <col min="12299" max="12299" width="8.85546875" style="101" customWidth="1"/>
    <col min="12300" max="12301" width="8.28515625" style="101" customWidth="1"/>
    <col min="12302" max="12302" width="22.28515625" style="101" customWidth="1"/>
    <col min="12303" max="12303" width="13.28515625" style="101" customWidth="1"/>
    <col min="12304" max="12305" width="27.42578125" style="101" customWidth="1"/>
    <col min="12306" max="12544" width="9" style="101"/>
    <col min="12545" max="12545" width="17.140625" style="101" customWidth="1"/>
    <col min="12546" max="12546" width="17.5703125" style="101" customWidth="1"/>
    <col min="12547" max="12547" width="17.7109375" style="101" customWidth="1"/>
    <col min="12548" max="12548" width="18.140625" style="101" customWidth="1"/>
    <col min="12549" max="12549" width="30.28515625" style="101" customWidth="1"/>
    <col min="12550" max="12551" width="12.42578125" style="101" customWidth="1"/>
    <col min="12552" max="12552" width="12" style="101" customWidth="1"/>
    <col min="12553" max="12553" width="13.140625" style="101" customWidth="1"/>
    <col min="12554" max="12554" width="10.85546875" style="101" customWidth="1"/>
    <col min="12555" max="12555" width="8.85546875" style="101" customWidth="1"/>
    <col min="12556" max="12557" width="8.28515625" style="101" customWidth="1"/>
    <col min="12558" max="12558" width="22.28515625" style="101" customWidth="1"/>
    <col min="12559" max="12559" width="13.28515625" style="101" customWidth="1"/>
    <col min="12560" max="12561" width="27.42578125" style="101" customWidth="1"/>
    <col min="12562" max="12800" width="9" style="101"/>
    <col min="12801" max="12801" width="17.140625" style="101" customWidth="1"/>
    <col min="12802" max="12802" width="17.5703125" style="101" customWidth="1"/>
    <col min="12803" max="12803" width="17.7109375" style="101" customWidth="1"/>
    <col min="12804" max="12804" width="18.140625" style="101" customWidth="1"/>
    <col min="12805" max="12805" width="30.28515625" style="101" customWidth="1"/>
    <col min="12806" max="12807" width="12.42578125" style="101" customWidth="1"/>
    <col min="12808" max="12808" width="12" style="101" customWidth="1"/>
    <col min="12809" max="12809" width="13.140625" style="101" customWidth="1"/>
    <col min="12810" max="12810" width="10.85546875" style="101" customWidth="1"/>
    <col min="12811" max="12811" width="8.85546875" style="101" customWidth="1"/>
    <col min="12812" max="12813" width="8.28515625" style="101" customWidth="1"/>
    <col min="12814" max="12814" width="22.28515625" style="101" customWidth="1"/>
    <col min="12815" max="12815" width="13.28515625" style="101" customWidth="1"/>
    <col min="12816" max="12817" width="27.42578125" style="101" customWidth="1"/>
    <col min="12818" max="13056" width="9" style="101"/>
    <col min="13057" max="13057" width="17.140625" style="101" customWidth="1"/>
    <col min="13058" max="13058" width="17.5703125" style="101" customWidth="1"/>
    <col min="13059" max="13059" width="17.7109375" style="101" customWidth="1"/>
    <col min="13060" max="13060" width="18.140625" style="101" customWidth="1"/>
    <col min="13061" max="13061" width="30.28515625" style="101" customWidth="1"/>
    <col min="13062" max="13063" width="12.42578125" style="101" customWidth="1"/>
    <col min="13064" max="13064" width="12" style="101" customWidth="1"/>
    <col min="13065" max="13065" width="13.140625" style="101" customWidth="1"/>
    <col min="13066" max="13066" width="10.85546875" style="101" customWidth="1"/>
    <col min="13067" max="13067" width="8.85546875" style="101" customWidth="1"/>
    <col min="13068" max="13069" width="8.28515625" style="101" customWidth="1"/>
    <col min="13070" max="13070" width="22.28515625" style="101" customWidth="1"/>
    <col min="13071" max="13071" width="13.28515625" style="101" customWidth="1"/>
    <col min="13072" max="13073" width="27.42578125" style="101" customWidth="1"/>
    <col min="13074" max="13312" width="9" style="101"/>
    <col min="13313" max="13313" width="17.140625" style="101" customWidth="1"/>
    <col min="13314" max="13314" width="17.5703125" style="101" customWidth="1"/>
    <col min="13315" max="13315" width="17.7109375" style="101" customWidth="1"/>
    <col min="13316" max="13316" width="18.140625" style="101" customWidth="1"/>
    <col min="13317" max="13317" width="30.28515625" style="101" customWidth="1"/>
    <col min="13318" max="13319" width="12.42578125" style="101" customWidth="1"/>
    <col min="13320" max="13320" width="12" style="101" customWidth="1"/>
    <col min="13321" max="13321" width="13.140625" style="101" customWidth="1"/>
    <col min="13322" max="13322" width="10.85546875" style="101" customWidth="1"/>
    <col min="13323" max="13323" width="8.85546875" style="101" customWidth="1"/>
    <col min="13324" max="13325" width="8.28515625" style="101" customWidth="1"/>
    <col min="13326" max="13326" width="22.28515625" style="101" customWidth="1"/>
    <col min="13327" max="13327" width="13.28515625" style="101" customWidth="1"/>
    <col min="13328" max="13329" width="27.42578125" style="101" customWidth="1"/>
    <col min="13330" max="13568" width="9" style="101"/>
    <col min="13569" max="13569" width="17.140625" style="101" customWidth="1"/>
    <col min="13570" max="13570" width="17.5703125" style="101" customWidth="1"/>
    <col min="13571" max="13571" width="17.7109375" style="101" customWidth="1"/>
    <col min="13572" max="13572" width="18.140625" style="101" customWidth="1"/>
    <col min="13573" max="13573" width="30.28515625" style="101" customWidth="1"/>
    <col min="13574" max="13575" width="12.42578125" style="101" customWidth="1"/>
    <col min="13576" max="13576" width="12" style="101" customWidth="1"/>
    <col min="13577" max="13577" width="13.140625" style="101" customWidth="1"/>
    <col min="13578" max="13578" width="10.85546875" style="101" customWidth="1"/>
    <col min="13579" max="13579" width="8.85546875" style="101" customWidth="1"/>
    <col min="13580" max="13581" width="8.28515625" style="101" customWidth="1"/>
    <col min="13582" max="13582" width="22.28515625" style="101" customWidth="1"/>
    <col min="13583" max="13583" width="13.28515625" style="101" customWidth="1"/>
    <col min="13584" max="13585" width="27.42578125" style="101" customWidth="1"/>
    <col min="13586" max="13824" width="9" style="101"/>
    <col min="13825" max="13825" width="17.140625" style="101" customWidth="1"/>
    <col min="13826" max="13826" width="17.5703125" style="101" customWidth="1"/>
    <col min="13827" max="13827" width="17.7109375" style="101" customWidth="1"/>
    <col min="13828" max="13828" width="18.140625" style="101" customWidth="1"/>
    <col min="13829" max="13829" width="30.28515625" style="101" customWidth="1"/>
    <col min="13830" max="13831" width="12.42578125" style="101" customWidth="1"/>
    <col min="13832" max="13832" width="12" style="101" customWidth="1"/>
    <col min="13833" max="13833" width="13.140625" style="101" customWidth="1"/>
    <col min="13834" max="13834" width="10.85546875" style="101" customWidth="1"/>
    <col min="13835" max="13835" width="8.85546875" style="101" customWidth="1"/>
    <col min="13836" max="13837" width="8.28515625" style="101" customWidth="1"/>
    <col min="13838" max="13838" width="22.28515625" style="101" customWidth="1"/>
    <col min="13839" max="13839" width="13.28515625" style="101" customWidth="1"/>
    <col min="13840" max="13841" width="27.42578125" style="101" customWidth="1"/>
    <col min="13842" max="14080" width="9" style="101"/>
    <col min="14081" max="14081" width="17.140625" style="101" customWidth="1"/>
    <col min="14082" max="14082" width="17.5703125" style="101" customWidth="1"/>
    <col min="14083" max="14083" width="17.7109375" style="101" customWidth="1"/>
    <col min="14084" max="14084" width="18.140625" style="101" customWidth="1"/>
    <col min="14085" max="14085" width="30.28515625" style="101" customWidth="1"/>
    <col min="14086" max="14087" width="12.42578125" style="101" customWidth="1"/>
    <col min="14088" max="14088" width="12" style="101" customWidth="1"/>
    <col min="14089" max="14089" width="13.140625" style="101" customWidth="1"/>
    <col min="14090" max="14090" width="10.85546875" style="101" customWidth="1"/>
    <col min="14091" max="14091" width="8.85546875" style="101" customWidth="1"/>
    <col min="14092" max="14093" width="8.28515625" style="101" customWidth="1"/>
    <col min="14094" max="14094" width="22.28515625" style="101" customWidth="1"/>
    <col min="14095" max="14095" width="13.28515625" style="101" customWidth="1"/>
    <col min="14096" max="14097" width="27.42578125" style="101" customWidth="1"/>
    <col min="14098" max="14336" width="9" style="101"/>
    <col min="14337" max="14337" width="17.140625" style="101" customWidth="1"/>
    <col min="14338" max="14338" width="17.5703125" style="101" customWidth="1"/>
    <col min="14339" max="14339" width="17.7109375" style="101" customWidth="1"/>
    <col min="14340" max="14340" width="18.140625" style="101" customWidth="1"/>
    <col min="14341" max="14341" width="30.28515625" style="101" customWidth="1"/>
    <col min="14342" max="14343" width="12.42578125" style="101" customWidth="1"/>
    <col min="14344" max="14344" width="12" style="101" customWidth="1"/>
    <col min="14345" max="14345" width="13.140625" style="101" customWidth="1"/>
    <col min="14346" max="14346" width="10.85546875" style="101" customWidth="1"/>
    <col min="14347" max="14347" width="8.85546875" style="101" customWidth="1"/>
    <col min="14348" max="14349" width="8.28515625" style="101" customWidth="1"/>
    <col min="14350" max="14350" width="22.28515625" style="101" customWidth="1"/>
    <col min="14351" max="14351" width="13.28515625" style="101" customWidth="1"/>
    <col min="14352" max="14353" width="27.42578125" style="101" customWidth="1"/>
    <col min="14354" max="14592" width="9" style="101"/>
    <col min="14593" max="14593" width="17.140625" style="101" customWidth="1"/>
    <col min="14594" max="14594" width="17.5703125" style="101" customWidth="1"/>
    <col min="14595" max="14595" width="17.7109375" style="101" customWidth="1"/>
    <col min="14596" max="14596" width="18.140625" style="101" customWidth="1"/>
    <col min="14597" max="14597" width="30.28515625" style="101" customWidth="1"/>
    <col min="14598" max="14599" width="12.42578125" style="101" customWidth="1"/>
    <col min="14600" max="14600" width="12" style="101" customWidth="1"/>
    <col min="14601" max="14601" width="13.140625" style="101" customWidth="1"/>
    <col min="14602" max="14602" width="10.85546875" style="101" customWidth="1"/>
    <col min="14603" max="14603" width="8.85546875" style="101" customWidth="1"/>
    <col min="14604" max="14605" width="8.28515625" style="101" customWidth="1"/>
    <col min="14606" max="14606" width="22.28515625" style="101" customWidth="1"/>
    <col min="14607" max="14607" width="13.28515625" style="101" customWidth="1"/>
    <col min="14608" max="14609" width="27.42578125" style="101" customWidth="1"/>
    <col min="14610" max="14848" width="9" style="101"/>
    <col min="14849" max="14849" width="17.140625" style="101" customWidth="1"/>
    <col min="14850" max="14850" width="17.5703125" style="101" customWidth="1"/>
    <col min="14851" max="14851" width="17.7109375" style="101" customWidth="1"/>
    <col min="14852" max="14852" width="18.140625" style="101" customWidth="1"/>
    <col min="14853" max="14853" width="30.28515625" style="101" customWidth="1"/>
    <col min="14854" max="14855" width="12.42578125" style="101" customWidth="1"/>
    <col min="14856" max="14856" width="12" style="101" customWidth="1"/>
    <col min="14857" max="14857" width="13.140625" style="101" customWidth="1"/>
    <col min="14858" max="14858" width="10.85546875" style="101" customWidth="1"/>
    <col min="14859" max="14859" width="8.85546875" style="101" customWidth="1"/>
    <col min="14860" max="14861" width="8.28515625" style="101" customWidth="1"/>
    <col min="14862" max="14862" width="22.28515625" style="101" customWidth="1"/>
    <col min="14863" max="14863" width="13.28515625" style="101" customWidth="1"/>
    <col min="14864" max="14865" width="27.42578125" style="101" customWidth="1"/>
    <col min="14866" max="15104" width="9" style="101"/>
    <col min="15105" max="15105" width="17.140625" style="101" customWidth="1"/>
    <col min="15106" max="15106" width="17.5703125" style="101" customWidth="1"/>
    <col min="15107" max="15107" width="17.7109375" style="101" customWidth="1"/>
    <col min="15108" max="15108" width="18.140625" style="101" customWidth="1"/>
    <col min="15109" max="15109" width="30.28515625" style="101" customWidth="1"/>
    <col min="15110" max="15111" width="12.42578125" style="101" customWidth="1"/>
    <col min="15112" max="15112" width="12" style="101" customWidth="1"/>
    <col min="15113" max="15113" width="13.140625" style="101" customWidth="1"/>
    <col min="15114" max="15114" width="10.85546875" style="101" customWidth="1"/>
    <col min="15115" max="15115" width="8.85546875" style="101" customWidth="1"/>
    <col min="15116" max="15117" width="8.28515625" style="101" customWidth="1"/>
    <col min="15118" max="15118" width="22.28515625" style="101" customWidth="1"/>
    <col min="15119" max="15119" width="13.28515625" style="101" customWidth="1"/>
    <col min="15120" max="15121" width="27.42578125" style="101" customWidth="1"/>
    <col min="15122" max="15360" width="9" style="101"/>
    <col min="15361" max="15361" width="17.140625" style="101" customWidth="1"/>
    <col min="15362" max="15362" width="17.5703125" style="101" customWidth="1"/>
    <col min="15363" max="15363" width="17.7109375" style="101" customWidth="1"/>
    <col min="15364" max="15364" width="18.140625" style="101" customWidth="1"/>
    <col min="15365" max="15365" width="30.28515625" style="101" customWidth="1"/>
    <col min="15366" max="15367" width="12.42578125" style="101" customWidth="1"/>
    <col min="15368" max="15368" width="12" style="101" customWidth="1"/>
    <col min="15369" max="15369" width="13.140625" style="101" customWidth="1"/>
    <col min="15370" max="15370" width="10.85546875" style="101" customWidth="1"/>
    <col min="15371" max="15371" width="8.85546875" style="101" customWidth="1"/>
    <col min="15372" max="15373" width="8.28515625" style="101" customWidth="1"/>
    <col min="15374" max="15374" width="22.28515625" style="101" customWidth="1"/>
    <col min="15375" max="15375" width="13.28515625" style="101" customWidth="1"/>
    <col min="15376" max="15377" width="27.42578125" style="101" customWidth="1"/>
    <col min="15378" max="15616" width="9" style="101"/>
    <col min="15617" max="15617" width="17.140625" style="101" customWidth="1"/>
    <col min="15618" max="15618" width="17.5703125" style="101" customWidth="1"/>
    <col min="15619" max="15619" width="17.7109375" style="101" customWidth="1"/>
    <col min="15620" max="15620" width="18.140625" style="101" customWidth="1"/>
    <col min="15621" max="15621" width="30.28515625" style="101" customWidth="1"/>
    <col min="15622" max="15623" width="12.42578125" style="101" customWidth="1"/>
    <col min="15624" max="15624" width="12" style="101" customWidth="1"/>
    <col min="15625" max="15625" width="13.140625" style="101" customWidth="1"/>
    <col min="15626" max="15626" width="10.85546875" style="101" customWidth="1"/>
    <col min="15627" max="15627" width="8.85546875" style="101" customWidth="1"/>
    <col min="15628" max="15629" width="8.28515625" style="101" customWidth="1"/>
    <col min="15630" max="15630" width="22.28515625" style="101" customWidth="1"/>
    <col min="15631" max="15631" width="13.28515625" style="101" customWidth="1"/>
    <col min="15632" max="15633" width="27.42578125" style="101" customWidth="1"/>
    <col min="15634" max="15872" width="9" style="101"/>
    <col min="15873" max="15873" width="17.140625" style="101" customWidth="1"/>
    <col min="15874" max="15874" width="17.5703125" style="101" customWidth="1"/>
    <col min="15875" max="15875" width="17.7109375" style="101" customWidth="1"/>
    <col min="15876" max="15876" width="18.140625" style="101" customWidth="1"/>
    <col min="15877" max="15877" width="30.28515625" style="101" customWidth="1"/>
    <col min="15878" max="15879" width="12.42578125" style="101" customWidth="1"/>
    <col min="15880" max="15880" width="12" style="101" customWidth="1"/>
    <col min="15881" max="15881" width="13.140625" style="101" customWidth="1"/>
    <col min="15882" max="15882" width="10.85546875" style="101" customWidth="1"/>
    <col min="15883" max="15883" width="8.85546875" style="101" customWidth="1"/>
    <col min="15884" max="15885" width="8.28515625" style="101" customWidth="1"/>
    <col min="15886" max="15886" width="22.28515625" style="101" customWidth="1"/>
    <col min="15887" max="15887" width="13.28515625" style="101" customWidth="1"/>
    <col min="15888" max="15889" width="27.42578125" style="101" customWidth="1"/>
    <col min="15890" max="16128" width="9" style="101"/>
    <col min="16129" max="16129" width="17.140625" style="101" customWidth="1"/>
    <col min="16130" max="16130" width="17.5703125" style="101" customWidth="1"/>
    <col min="16131" max="16131" width="17.7109375" style="101" customWidth="1"/>
    <col min="16132" max="16132" width="18.140625" style="101" customWidth="1"/>
    <col min="16133" max="16133" width="30.28515625" style="101" customWidth="1"/>
    <col min="16134" max="16135" width="12.42578125" style="101" customWidth="1"/>
    <col min="16136" max="16136" width="12" style="101" customWidth="1"/>
    <col min="16137" max="16137" width="13.140625" style="101" customWidth="1"/>
    <col min="16138" max="16138" width="10.85546875" style="101" customWidth="1"/>
    <col min="16139" max="16139" width="8.85546875" style="101" customWidth="1"/>
    <col min="16140" max="16141" width="8.28515625" style="101" customWidth="1"/>
    <col min="16142" max="16142" width="22.28515625" style="101" customWidth="1"/>
    <col min="16143" max="16143" width="13.28515625" style="101" customWidth="1"/>
    <col min="16144" max="16145" width="27.42578125" style="101" customWidth="1"/>
    <col min="16146" max="16384" width="9" style="101"/>
  </cols>
  <sheetData>
    <row r="1" spans="1:17" s="78" customFormat="1" ht="52.5" customHeight="1">
      <c r="A1" s="555" t="s">
        <v>337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</row>
    <row r="2" spans="1:17" s="78" customFormat="1" ht="22.5">
      <c r="A2" s="556"/>
      <c r="B2" s="556"/>
      <c r="C2" s="556"/>
      <c r="D2" s="556"/>
      <c r="E2" s="556"/>
      <c r="F2" s="556"/>
      <c r="G2" s="556"/>
      <c r="H2" s="556"/>
      <c r="I2" s="556"/>
      <c r="J2" s="558" t="s">
        <v>338</v>
      </c>
      <c r="K2" s="559"/>
      <c r="L2" s="559"/>
      <c r="M2" s="559"/>
      <c r="N2" s="559"/>
      <c r="O2" s="559"/>
      <c r="P2" s="559"/>
      <c r="Q2" s="559"/>
    </row>
    <row r="3" spans="1:17" s="78" customFormat="1" ht="22.5">
      <c r="A3" s="557"/>
      <c r="B3" s="557"/>
      <c r="C3" s="557"/>
      <c r="D3" s="557"/>
      <c r="E3" s="557"/>
      <c r="F3" s="557"/>
      <c r="G3" s="557"/>
      <c r="H3" s="557"/>
      <c r="I3" s="557"/>
      <c r="J3" s="560" t="s">
        <v>339</v>
      </c>
      <c r="K3" s="561"/>
      <c r="L3" s="561"/>
      <c r="M3" s="561"/>
      <c r="N3" s="561"/>
      <c r="O3" s="561"/>
      <c r="P3" s="561"/>
      <c r="Q3" s="561"/>
    </row>
    <row r="4" spans="1:17" s="78" customFormat="1" ht="22.5">
      <c r="A4" s="557"/>
      <c r="B4" s="557"/>
      <c r="C4" s="557"/>
      <c r="D4" s="557"/>
      <c r="E4" s="557"/>
      <c r="F4" s="557"/>
      <c r="G4" s="557"/>
      <c r="H4" s="557"/>
      <c r="I4" s="557"/>
      <c r="J4" s="560" t="s">
        <v>340</v>
      </c>
      <c r="K4" s="561"/>
      <c r="L4" s="561"/>
      <c r="M4" s="561"/>
      <c r="N4" s="561"/>
      <c r="O4" s="561"/>
      <c r="P4" s="561"/>
      <c r="Q4" s="561"/>
    </row>
    <row r="5" spans="1:17" s="80" customFormat="1" ht="18.75" customHeight="1">
      <c r="A5" s="562" t="s">
        <v>321</v>
      </c>
      <c r="B5" s="562" t="s">
        <v>89</v>
      </c>
      <c r="C5" s="565" t="s">
        <v>322</v>
      </c>
      <c r="D5" s="565" t="s">
        <v>283</v>
      </c>
      <c r="E5" s="565" t="s">
        <v>323</v>
      </c>
      <c r="F5" s="565" t="s">
        <v>326</v>
      </c>
      <c r="G5" s="81"/>
      <c r="H5" s="591" t="s">
        <v>341</v>
      </c>
      <c r="I5" s="565" t="s">
        <v>324</v>
      </c>
      <c r="J5" s="594" t="s">
        <v>342</v>
      </c>
      <c r="K5" s="596" t="s">
        <v>327</v>
      </c>
      <c r="L5" s="596"/>
      <c r="M5" s="596"/>
      <c r="N5" s="553" t="s">
        <v>343</v>
      </c>
      <c r="O5" s="554" t="s">
        <v>344</v>
      </c>
      <c r="P5" s="553" t="s">
        <v>335</v>
      </c>
      <c r="Q5" s="553" t="s">
        <v>328</v>
      </c>
    </row>
    <row r="6" spans="1:17" s="80" customFormat="1" ht="17.25" customHeight="1">
      <c r="A6" s="563"/>
      <c r="B6" s="563"/>
      <c r="C6" s="553"/>
      <c r="D6" s="553"/>
      <c r="E6" s="553"/>
      <c r="F6" s="553"/>
      <c r="G6" s="81" t="s">
        <v>346</v>
      </c>
      <c r="H6" s="592"/>
      <c r="I6" s="553"/>
      <c r="J6" s="594"/>
      <c r="K6" s="596"/>
      <c r="L6" s="596"/>
      <c r="M6" s="596"/>
      <c r="N6" s="553"/>
      <c r="O6" s="569"/>
      <c r="P6" s="553"/>
      <c r="Q6" s="553"/>
    </row>
    <row r="7" spans="1:17" s="80" customFormat="1" ht="20.25" customHeight="1" thickBot="1">
      <c r="A7" s="564"/>
      <c r="B7" s="564"/>
      <c r="C7" s="554"/>
      <c r="D7" s="554"/>
      <c r="E7" s="554"/>
      <c r="F7" s="554"/>
      <c r="G7" s="81"/>
      <c r="H7" s="593"/>
      <c r="I7" s="554"/>
      <c r="J7" s="595"/>
      <c r="K7" s="82" t="s">
        <v>347</v>
      </c>
      <c r="L7" s="82" t="s">
        <v>348</v>
      </c>
      <c r="M7" s="82" t="s">
        <v>349</v>
      </c>
      <c r="N7" s="554"/>
      <c r="O7" s="569"/>
      <c r="P7" s="554"/>
      <c r="Q7" s="554"/>
    </row>
    <row r="8" spans="1:17" s="86" customFormat="1" ht="28.35" customHeight="1">
      <c r="A8" s="570" t="s">
        <v>350</v>
      </c>
      <c r="B8" s="573" t="s">
        <v>351</v>
      </c>
      <c r="C8" s="576"/>
      <c r="D8" s="83" t="s">
        <v>352</v>
      </c>
      <c r="E8" s="579" t="s">
        <v>371</v>
      </c>
      <c r="F8" s="83">
        <v>550</v>
      </c>
      <c r="G8" s="83">
        <v>2</v>
      </c>
      <c r="H8" s="582">
        <v>10.95</v>
      </c>
      <c r="I8" s="585">
        <v>800</v>
      </c>
      <c r="J8" s="84" t="s">
        <v>354</v>
      </c>
      <c r="K8" s="588">
        <v>37</v>
      </c>
      <c r="L8" s="588">
        <v>53</v>
      </c>
      <c r="M8" s="588">
        <v>30</v>
      </c>
      <c r="N8" s="597" t="s">
        <v>368</v>
      </c>
      <c r="O8" s="600" t="s">
        <v>356</v>
      </c>
      <c r="P8" s="566" t="s">
        <v>357</v>
      </c>
      <c r="Q8" s="566" t="s">
        <v>358</v>
      </c>
    </row>
    <row r="9" spans="1:17" s="86" customFormat="1" ht="28.35" customHeight="1">
      <c r="A9" s="571"/>
      <c r="B9" s="574"/>
      <c r="C9" s="577"/>
      <c r="D9" s="87" t="s">
        <v>359</v>
      </c>
      <c r="E9" s="580"/>
      <c r="F9" s="87">
        <v>550</v>
      </c>
      <c r="G9" s="87">
        <v>2</v>
      </c>
      <c r="H9" s="583"/>
      <c r="I9" s="586"/>
      <c r="J9" s="88" t="s">
        <v>360</v>
      </c>
      <c r="K9" s="589"/>
      <c r="L9" s="589"/>
      <c r="M9" s="589"/>
      <c r="N9" s="598"/>
      <c r="O9" s="601"/>
      <c r="P9" s="567"/>
      <c r="Q9" s="567"/>
    </row>
    <row r="10" spans="1:17" s="86" customFormat="1" ht="28.35" customHeight="1" thickBot="1">
      <c r="A10" s="572"/>
      <c r="B10" s="575"/>
      <c r="C10" s="578"/>
      <c r="D10" s="89" t="s">
        <v>361</v>
      </c>
      <c r="E10" s="581"/>
      <c r="F10" s="89">
        <v>550</v>
      </c>
      <c r="G10" s="89">
        <v>2</v>
      </c>
      <c r="H10" s="584"/>
      <c r="I10" s="587"/>
      <c r="J10" s="90" t="s">
        <v>362</v>
      </c>
      <c r="K10" s="590"/>
      <c r="L10" s="590"/>
      <c r="M10" s="590"/>
      <c r="N10" s="599"/>
      <c r="O10" s="602"/>
      <c r="P10" s="568"/>
      <c r="Q10" s="568"/>
    </row>
    <row r="11" spans="1:17" s="86" customFormat="1" ht="79.150000000000006" customHeight="1" thickBot="1">
      <c r="A11" s="91" t="s">
        <v>350</v>
      </c>
      <c r="B11" s="92" t="s">
        <v>351</v>
      </c>
      <c r="C11" s="93"/>
      <c r="D11" s="94" t="s">
        <v>352</v>
      </c>
      <c r="E11" s="94" t="s">
        <v>372</v>
      </c>
      <c r="F11" s="94">
        <v>550</v>
      </c>
      <c r="G11" s="94">
        <v>4</v>
      </c>
      <c r="H11" s="95">
        <v>14.75</v>
      </c>
      <c r="I11" s="96">
        <v>800</v>
      </c>
      <c r="J11" s="97" t="s">
        <v>363</v>
      </c>
      <c r="K11" s="98">
        <v>35</v>
      </c>
      <c r="L11" s="98">
        <v>53</v>
      </c>
      <c r="M11" s="98">
        <v>46</v>
      </c>
      <c r="N11" s="85" t="s">
        <v>368</v>
      </c>
      <c r="O11" s="85" t="s">
        <v>356</v>
      </c>
      <c r="P11" s="100" t="s">
        <v>364</v>
      </c>
      <c r="Q11" s="100" t="s">
        <v>358</v>
      </c>
    </row>
    <row r="12" spans="1:17" ht="94.15" customHeight="1" thickBot="1">
      <c r="A12" s="102" t="s">
        <v>350</v>
      </c>
      <c r="B12" s="103" t="s">
        <v>351</v>
      </c>
      <c r="C12" s="104"/>
      <c r="D12" s="103" t="s">
        <v>365</v>
      </c>
      <c r="E12" s="103" t="s">
        <v>371</v>
      </c>
      <c r="F12" s="103">
        <v>550</v>
      </c>
      <c r="G12" s="103">
        <v>2</v>
      </c>
      <c r="H12" s="105">
        <v>12.35</v>
      </c>
      <c r="I12" s="106">
        <v>800</v>
      </c>
      <c r="J12" s="104" t="s">
        <v>366</v>
      </c>
      <c r="K12" s="107">
        <v>53</v>
      </c>
      <c r="L12" s="107">
        <v>37</v>
      </c>
      <c r="M12" s="107">
        <v>41</v>
      </c>
      <c r="N12" s="85" t="s">
        <v>368</v>
      </c>
      <c r="O12" s="108" t="s">
        <v>356</v>
      </c>
      <c r="P12" s="110" t="s">
        <v>364</v>
      </c>
      <c r="Q12" s="110" t="s">
        <v>358</v>
      </c>
    </row>
    <row r="14" spans="1:17">
      <c r="L14" s="111"/>
    </row>
    <row r="16" spans="1:17">
      <c r="L16" s="111"/>
    </row>
    <row r="17" spans="12:12">
      <c r="L17" s="111"/>
    </row>
  </sheetData>
  <sheetProtection selectLockedCells="1" selectUnlockedCells="1"/>
  <mergeCells count="32">
    <mergeCell ref="L8:L10"/>
    <mergeCell ref="M8:M10"/>
    <mergeCell ref="N8:N10"/>
    <mergeCell ref="O8:O10"/>
    <mergeCell ref="P8:P10"/>
    <mergeCell ref="Q8:Q10"/>
    <mergeCell ref="O5:O7"/>
    <mergeCell ref="P5:P7"/>
    <mergeCell ref="Q5:Q7"/>
    <mergeCell ref="A8:A10"/>
    <mergeCell ref="B8:B10"/>
    <mergeCell ref="C8:C10"/>
    <mergeCell ref="E8:E10"/>
    <mergeCell ref="H8:H10"/>
    <mergeCell ref="I8:I10"/>
    <mergeCell ref="K8:K10"/>
    <mergeCell ref="F5:F7"/>
    <mergeCell ref="H5:H7"/>
    <mergeCell ref="I5:I7"/>
    <mergeCell ref="J5:J7"/>
    <mergeCell ref="K5:M6"/>
    <mergeCell ref="N5:N7"/>
    <mergeCell ref="A1:Q1"/>
    <mergeCell ref="A2:I4"/>
    <mergeCell ref="J2:Q2"/>
    <mergeCell ref="J3:Q3"/>
    <mergeCell ref="J4:Q4"/>
    <mergeCell ref="A5:A7"/>
    <mergeCell ref="B5:B7"/>
    <mergeCell ref="C5:C7"/>
    <mergeCell ref="D5:D7"/>
    <mergeCell ref="E5:E7"/>
  </mergeCells>
  <phoneticPr fontId="57" type="noConversion"/>
  <pageMargins left="0.16944444444444445" right="0.16944444444444445" top="0.2361111111111111" bottom="0.15694444444444444" header="0.51180555555555551" footer="0.51180555555555551"/>
  <pageSetup paperSize="9" scale="80" firstPageNumber="0" orientation="landscape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A7" zoomScale="90" zoomScaleNormal="90" workbookViewId="0">
      <selection activeCell="K8" sqref="K8:K10"/>
    </sheetView>
  </sheetViews>
  <sheetFormatPr defaultColWidth="9" defaultRowHeight="16.5"/>
  <cols>
    <col min="1" max="1" width="17.140625" style="101" customWidth="1"/>
    <col min="2" max="2" width="17.5703125" style="113" customWidth="1"/>
    <col min="3" max="3" width="17.7109375" style="113" customWidth="1"/>
    <col min="4" max="4" width="18.140625" style="113" customWidth="1"/>
    <col min="5" max="5" width="19.85546875" style="113" customWidth="1"/>
    <col min="6" max="7" width="12.42578125" style="113" customWidth="1"/>
    <col min="8" max="8" width="12" style="114" customWidth="1"/>
    <col min="9" max="9" width="13.140625" style="115" customWidth="1"/>
    <col min="10" max="10" width="10.85546875" style="101" customWidth="1"/>
    <col min="11" max="11" width="8.85546875" style="112" customWidth="1"/>
    <col min="12" max="13" width="8.28515625" style="112" customWidth="1"/>
    <col min="14" max="14" width="22.28515625" style="115" customWidth="1"/>
    <col min="15" max="16" width="13.28515625" style="115" customWidth="1"/>
    <col min="17" max="18" width="27.42578125" style="101" customWidth="1"/>
    <col min="19" max="256" width="9" style="101"/>
    <col min="257" max="257" width="17.140625" style="101" customWidth="1"/>
    <col min="258" max="258" width="17.5703125" style="101" customWidth="1"/>
    <col min="259" max="259" width="17.7109375" style="101" customWidth="1"/>
    <col min="260" max="260" width="18.140625" style="101" customWidth="1"/>
    <col min="261" max="261" width="19.85546875" style="101" customWidth="1"/>
    <col min="262" max="263" width="12.42578125" style="101" customWidth="1"/>
    <col min="264" max="264" width="12" style="101" customWidth="1"/>
    <col min="265" max="265" width="13.140625" style="101" customWidth="1"/>
    <col min="266" max="266" width="10.85546875" style="101" customWidth="1"/>
    <col min="267" max="267" width="8.85546875" style="101" customWidth="1"/>
    <col min="268" max="269" width="8.28515625" style="101" customWidth="1"/>
    <col min="270" max="270" width="22.28515625" style="101" customWidth="1"/>
    <col min="271" max="272" width="13.28515625" style="101" customWidth="1"/>
    <col min="273" max="274" width="27.42578125" style="101" customWidth="1"/>
    <col min="275" max="512" width="9" style="101"/>
    <col min="513" max="513" width="17.140625" style="101" customWidth="1"/>
    <col min="514" max="514" width="17.5703125" style="101" customWidth="1"/>
    <col min="515" max="515" width="17.7109375" style="101" customWidth="1"/>
    <col min="516" max="516" width="18.140625" style="101" customWidth="1"/>
    <col min="517" max="517" width="19.85546875" style="101" customWidth="1"/>
    <col min="518" max="519" width="12.42578125" style="101" customWidth="1"/>
    <col min="520" max="520" width="12" style="101" customWidth="1"/>
    <col min="521" max="521" width="13.140625" style="101" customWidth="1"/>
    <col min="522" max="522" width="10.85546875" style="101" customWidth="1"/>
    <col min="523" max="523" width="8.85546875" style="101" customWidth="1"/>
    <col min="524" max="525" width="8.28515625" style="101" customWidth="1"/>
    <col min="526" max="526" width="22.28515625" style="101" customWidth="1"/>
    <col min="527" max="528" width="13.28515625" style="101" customWidth="1"/>
    <col min="529" max="530" width="27.42578125" style="101" customWidth="1"/>
    <col min="531" max="768" width="9" style="101"/>
    <col min="769" max="769" width="17.140625" style="101" customWidth="1"/>
    <col min="770" max="770" width="17.5703125" style="101" customWidth="1"/>
    <col min="771" max="771" width="17.7109375" style="101" customWidth="1"/>
    <col min="772" max="772" width="18.140625" style="101" customWidth="1"/>
    <col min="773" max="773" width="19.85546875" style="101" customWidth="1"/>
    <col min="774" max="775" width="12.42578125" style="101" customWidth="1"/>
    <col min="776" max="776" width="12" style="101" customWidth="1"/>
    <col min="777" max="777" width="13.140625" style="101" customWidth="1"/>
    <col min="778" max="778" width="10.85546875" style="101" customWidth="1"/>
    <col min="779" max="779" width="8.85546875" style="101" customWidth="1"/>
    <col min="780" max="781" width="8.28515625" style="101" customWidth="1"/>
    <col min="782" max="782" width="22.28515625" style="101" customWidth="1"/>
    <col min="783" max="784" width="13.28515625" style="101" customWidth="1"/>
    <col min="785" max="786" width="27.42578125" style="101" customWidth="1"/>
    <col min="787" max="1024" width="9" style="101"/>
    <col min="1025" max="1025" width="17.140625" style="101" customWidth="1"/>
    <col min="1026" max="1026" width="17.5703125" style="101" customWidth="1"/>
    <col min="1027" max="1027" width="17.7109375" style="101" customWidth="1"/>
    <col min="1028" max="1028" width="18.140625" style="101" customWidth="1"/>
    <col min="1029" max="1029" width="19.85546875" style="101" customWidth="1"/>
    <col min="1030" max="1031" width="12.42578125" style="101" customWidth="1"/>
    <col min="1032" max="1032" width="12" style="101" customWidth="1"/>
    <col min="1033" max="1033" width="13.140625" style="101" customWidth="1"/>
    <col min="1034" max="1034" width="10.85546875" style="101" customWidth="1"/>
    <col min="1035" max="1035" width="8.85546875" style="101" customWidth="1"/>
    <col min="1036" max="1037" width="8.28515625" style="101" customWidth="1"/>
    <col min="1038" max="1038" width="22.28515625" style="101" customWidth="1"/>
    <col min="1039" max="1040" width="13.28515625" style="101" customWidth="1"/>
    <col min="1041" max="1042" width="27.42578125" style="101" customWidth="1"/>
    <col min="1043" max="1280" width="9" style="101"/>
    <col min="1281" max="1281" width="17.140625" style="101" customWidth="1"/>
    <col min="1282" max="1282" width="17.5703125" style="101" customWidth="1"/>
    <col min="1283" max="1283" width="17.7109375" style="101" customWidth="1"/>
    <col min="1284" max="1284" width="18.140625" style="101" customWidth="1"/>
    <col min="1285" max="1285" width="19.85546875" style="101" customWidth="1"/>
    <col min="1286" max="1287" width="12.42578125" style="101" customWidth="1"/>
    <col min="1288" max="1288" width="12" style="101" customWidth="1"/>
    <col min="1289" max="1289" width="13.140625" style="101" customWidth="1"/>
    <col min="1290" max="1290" width="10.85546875" style="101" customWidth="1"/>
    <col min="1291" max="1291" width="8.85546875" style="101" customWidth="1"/>
    <col min="1292" max="1293" width="8.28515625" style="101" customWidth="1"/>
    <col min="1294" max="1294" width="22.28515625" style="101" customWidth="1"/>
    <col min="1295" max="1296" width="13.28515625" style="101" customWidth="1"/>
    <col min="1297" max="1298" width="27.42578125" style="101" customWidth="1"/>
    <col min="1299" max="1536" width="9" style="101"/>
    <col min="1537" max="1537" width="17.140625" style="101" customWidth="1"/>
    <col min="1538" max="1538" width="17.5703125" style="101" customWidth="1"/>
    <col min="1539" max="1539" width="17.7109375" style="101" customWidth="1"/>
    <col min="1540" max="1540" width="18.140625" style="101" customWidth="1"/>
    <col min="1541" max="1541" width="19.85546875" style="101" customWidth="1"/>
    <col min="1542" max="1543" width="12.42578125" style="101" customWidth="1"/>
    <col min="1544" max="1544" width="12" style="101" customWidth="1"/>
    <col min="1545" max="1545" width="13.140625" style="101" customWidth="1"/>
    <col min="1546" max="1546" width="10.85546875" style="101" customWidth="1"/>
    <col min="1547" max="1547" width="8.85546875" style="101" customWidth="1"/>
    <col min="1548" max="1549" width="8.28515625" style="101" customWidth="1"/>
    <col min="1550" max="1550" width="22.28515625" style="101" customWidth="1"/>
    <col min="1551" max="1552" width="13.28515625" style="101" customWidth="1"/>
    <col min="1553" max="1554" width="27.42578125" style="101" customWidth="1"/>
    <col min="1555" max="1792" width="9" style="101"/>
    <col min="1793" max="1793" width="17.140625" style="101" customWidth="1"/>
    <col min="1794" max="1794" width="17.5703125" style="101" customWidth="1"/>
    <col min="1795" max="1795" width="17.7109375" style="101" customWidth="1"/>
    <col min="1796" max="1796" width="18.140625" style="101" customWidth="1"/>
    <col min="1797" max="1797" width="19.85546875" style="101" customWidth="1"/>
    <col min="1798" max="1799" width="12.42578125" style="101" customWidth="1"/>
    <col min="1800" max="1800" width="12" style="101" customWidth="1"/>
    <col min="1801" max="1801" width="13.140625" style="101" customWidth="1"/>
    <col min="1802" max="1802" width="10.85546875" style="101" customWidth="1"/>
    <col min="1803" max="1803" width="8.85546875" style="101" customWidth="1"/>
    <col min="1804" max="1805" width="8.28515625" style="101" customWidth="1"/>
    <col min="1806" max="1806" width="22.28515625" style="101" customWidth="1"/>
    <col min="1807" max="1808" width="13.28515625" style="101" customWidth="1"/>
    <col min="1809" max="1810" width="27.42578125" style="101" customWidth="1"/>
    <col min="1811" max="2048" width="9" style="101"/>
    <col min="2049" max="2049" width="17.140625" style="101" customWidth="1"/>
    <col min="2050" max="2050" width="17.5703125" style="101" customWidth="1"/>
    <col min="2051" max="2051" width="17.7109375" style="101" customWidth="1"/>
    <col min="2052" max="2052" width="18.140625" style="101" customWidth="1"/>
    <col min="2053" max="2053" width="19.85546875" style="101" customWidth="1"/>
    <col min="2054" max="2055" width="12.42578125" style="101" customWidth="1"/>
    <col min="2056" max="2056" width="12" style="101" customWidth="1"/>
    <col min="2057" max="2057" width="13.140625" style="101" customWidth="1"/>
    <col min="2058" max="2058" width="10.85546875" style="101" customWidth="1"/>
    <col min="2059" max="2059" width="8.85546875" style="101" customWidth="1"/>
    <col min="2060" max="2061" width="8.28515625" style="101" customWidth="1"/>
    <col min="2062" max="2062" width="22.28515625" style="101" customWidth="1"/>
    <col min="2063" max="2064" width="13.28515625" style="101" customWidth="1"/>
    <col min="2065" max="2066" width="27.42578125" style="101" customWidth="1"/>
    <col min="2067" max="2304" width="9" style="101"/>
    <col min="2305" max="2305" width="17.140625" style="101" customWidth="1"/>
    <col min="2306" max="2306" width="17.5703125" style="101" customWidth="1"/>
    <col min="2307" max="2307" width="17.7109375" style="101" customWidth="1"/>
    <col min="2308" max="2308" width="18.140625" style="101" customWidth="1"/>
    <col min="2309" max="2309" width="19.85546875" style="101" customWidth="1"/>
    <col min="2310" max="2311" width="12.42578125" style="101" customWidth="1"/>
    <col min="2312" max="2312" width="12" style="101" customWidth="1"/>
    <col min="2313" max="2313" width="13.140625" style="101" customWidth="1"/>
    <col min="2314" max="2314" width="10.85546875" style="101" customWidth="1"/>
    <col min="2315" max="2315" width="8.85546875" style="101" customWidth="1"/>
    <col min="2316" max="2317" width="8.28515625" style="101" customWidth="1"/>
    <col min="2318" max="2318" width="22.28515625" style="101" customWidth="1"/>
    <col min="2319" max="2320" width="13.28515625" style="101" customWidth="1"/>
    <col min="2321" max="2322" width="27.42578125" style="101" customWidth="1"/>
    <col min="2323" max="2560" width="9" style="101"/>
    <col min="2561" max="2561" width="17.140625" style="101" customWidth="1"/>
    <col min="2562" max="2562" width="17.5703125" style="101" customWidth="1"/>
    <col min="2563" max="2563" width="17.7109375" style="101" customWidth="1"/>
    <col min="2564" max="2564" width="18.140625" style="101" customWidth="1"/>
    <col min="2565" max="2565" width="19.85546875" style="101" customWidth="1"/>
    <col min="2566" max="2567" width="12.42578125" style="101" customWidth="1"/>
    <col min="2568" max="2568" width="12" style="101" customWidth="1"/>
    <col min="2569" max="2569" width="13.140625" style="101" customWidth="1"/>
    <col min="2570" max="2570" width="10.85546875" style="101" customWidth="1"/>
    <col min="2571" max="2571" width="8.85546875" style="101" customWidth="1"/>
    <col min="2572" max="2573" width="8.28515625" style="101" customWidth="1"/>
    <col min="2574" max="2574" width="22.28515625" style="101" customWidth="1"/>
    <col min="2575" max="2576" width="13.28515625" style="101" customWidth="1"/>
    <col min="2577" max="2578" width="27.42578125" style="101" customWidth="1"/>
    <col min="2579" max="2816" width="9" style="101"/>
    <col min="2817" max="2817" width="17.140625" style="101" customWidth="1"/>
    <col min="2818" max="2818" width="17.5703125" style="101" customWidth="1"/>
    <col min="2819" max="2819" width="17.7109375" style="101" customWidth="1"/>
    <col min="2820" max="2820" width="18.140625" style="101" customWidth="1"/>
    <col min="2821" max="2821" width="19.85546875" style="101" customWidth="1"/>
    <col min="2822" max="2823" width="12.42578125" style="101" customWidth="1"/>
    <col min="2824" max="2824" width="12" style="101" customWidth="1"/>
    <col min="2825" max="2825" width="13.140625" style="101" customWidth="1"/>
    <col min="2826" max="2826" width="10.85546875" style="101" customWidth="1"/>
    <col min="2827" max="2827" width="8.85546875" style="101" customWidth="1"/>
    <col min="2828" max="2829" width="8.28515625" style="101" customWidth="1"/>
    <col min="2830" max="2830" width="22.28515625" style="101" customWidth="1"/>
    <col min="2831" max="2832" width="13.28515625" style="101" customWidth="1"/>
    <col min="2833" max="2834" width="27.42578125" style="101" customWidth="1"/>
    <col min="2835" max="3072" width="9" style="101"/>
    <col min="3073" max="3073" width="17.140625" style="101" customWidth="1"/>
    <col min="3074" max="3074" width="17.5703125" style="101" customWidth="1"/>
    <col min="3075" max="3075" width="17.7109375" style="101" customWidth="1"/>
    <col min="3076" max="3076" width="18.140625" style="101" customWidth="1"/>
    <col min="3077" max="3077" width="19.85546875" style="101" customWidth="1"/>
    <col min="3078" max="3079" width="12.42578125" style="101" customWidth="1"/>
    <col min="3080" max="3080" width="12" style="101" customWidth="1"/>
    <col min="3081" max="3081" width="13.140625" style="101" customWidth="1"/>
    <col min="3082" max="3082" width="10.85546875" style="101" customWidth="1"/>
    <col min="3083" max="3083" width="8.85546875" style="101" customWidth="1"/>
    <col min="3084" max="3085" width="8.28515625" style="101" customWidth="1"/>
    <col min="3086" max="3086" width="22.28515625" style="101" customWidth="1"/>
    <col min="3087" max="3088" width="13.28515625" style="101" customWidth="1"/>
    <col min="3089" max="3090" width="27.42578125" style="101" customWidth="1"/>
    <col min="3091" max="3328" width="9" style="101"/>
    <col min="3329" max="3329" width="17.140625" style="101" customWidth="1"/>
    <col min="3330" max="3330" width="17.5703125" style="101" customWidth="1"/>
    <col min="3331" max="3331" width="17.7109375" style="101" customWidth="1"/>
    <col min="3332" max="3332" width="18.140625" style="101" customWidth="1"/>
    <col min="3333" max="3333" width="19.85546875" style="101" customWidth="1"/>
    <col min="3334" max="3335" width="12.42578125" style="101" customWidth="1"/>
    <col min="3336" max="3336" width="12" style="101" customWidth="1"/>
    <col min="3337" max="3337" width="13.140625" style="101" customWidth="1"/>
    <col min="3338" max="3338" width="10.85546875" style="101" customWidth="1"/>
    <col min="3339" max="3339" width="8.85546875" style="101" customWidth="1"/>
    <col min="3340" max="3341" width="8.28515625" style="101" customWidth="1"/>
    <col min="3342" max="3342" width="22.28515625" style="101" customWidth="1"/>
    <col min="3343" max="3344" width="13.28515625" style="101" customWidth="1"/>
    <col min="3345" max="3346" width="27.42578125" style="101" customWidth="1"/>
    <col min="3347" max="3584" width="9" style="101"/>
    <col min="3585" max="3585" width="17.140625" style="101" customWidth="1"/>
    <col min="3586" max="3586" width="17.5703125" style="101" customWidth="1"/>
    <col min="3587" max="3587" width="17.7109375" style="101" customWidth="1"/>
    <col min="3588" max="3588" width="18.140625" style="101" customWidth="1"/>
    <col min="3589" max="3589" width="19.85546875" style="101" customWidth="1"/>
    <col min="3590" max="3591" width="12.42578125" style="101" customWidth="1"/>
    <col min="3592" max="3592" width="12" style="101" customWidth="1"/>
    <col min="3593" max="3593" width="13.140625" style="101" customWidth="1"/>
    <col min="3594" max="3594" width="10.85546875" style="101" customWidth="1"/>
    <col min="3595" max="3595" width="8.85546875" style="101" customWidth="1"/>
    <col min="3596" max="3597" width="8.28515625" style="101" customWidth="1"/>
    <col min="3598" max="3598" width="22.28515625" style="101" customWidth="1"/>
    <col min="3599" max="3600" width="13.28515625" style="101" customWidth="1"/>
    <col min="3601" max="3602" width="27.42578125" style="101" customWidth="1"/>
    <col min="3603" max="3840" width="9" style="101"/>
    <col min="3841" max="3841" width="17.140625" style="101" customWidth="1"/>
    <col min="3842" max="3842" width="17.5703125" style="101" customWidth="1"/>
    <col min="3843" max="3843" width="17.7109375" style="101" customWidth="1"/>
    <col min="3844" max="3844" width="18.140625" style="101" customWidth="1"/>
    <col min="3845" max="3845" width="19.85546875" style="101" customWidth="1"/>
    <col min="3846" max="3847" width="12.42578125" style="101" customWidth="1"/>
    <col min="3848" max="3848" width="12" style="101" customWidth="1"/>
    <col min="3849" max="3849" width="13.140625" style="101" customWidth="1"/>
    <col min="3850" max="3850" width="10.85546875" style="101" customWidth="1"/>
    <col min="3851" max="3851" width="8.85546875" style="101" customWidth="1"/>
    <col min="3852" max="3853" width="8.28515625" style="101" customWidth="1"/>
    <col min="3854" max="3854" width="22.28515625" style="101" customWidth="1"/>
    <col min="3855" max="3856" width="13.28515625" style="101" customWidth="1"/>
    <col min="3857" max="3858" width="27.42578125" style="101" customWidth="1"/>
    <col min="3859" max="4096" width="9" style="101"/>
    <col min="4097" max="4097" width="17.140625" style="101" customWidth="1"/>
    <col min="4098" max="4098" width="17.5703125" style="101" customWidth="1"/>
    <col min="4099" max="4099" width="17.7109375" style="101" customWidth="1"/>
    <col min="4100" max="4100" width="18.140625" style="101" customWidth="1"/>
    <col min="4101" max="4101" width="19.85546875" style="101" customWidth="1"/>
    <col min="4102" max="4103" width="12.42578125" style="101" customWidth="1"/>
    <col min="4104" max="4104" width="12" style="101" customWidth="1"/>
    <col min="4105" max="4105" width="13.140625" style="101" customWidth="1"/>
    <col min="4106" max="4106" width="10.85546875" style="101" customWidth="1"/>
    <col min="4107" max="4107" width="8.85546875" style="101" customWidth="1"/>
    <col min="4108" max="4109" width="8.28515625" style="101" customWidth="1"/>
    <col min="4110" max="4110" width="22.28515625" style="101" customWidth="1"/>
    <col min="4111" max="4112" width="13.28515625" style="101" customWidth="1"/>
    <col min="4113" max="4114" width="27.42578125" style="101" customWidth="1"/>
    <col min="4115" max="4352" width="9" style="101"/>
    <col min="4353" max="4353" width="17.140625" style="101" customWidth="1"/>
    <col min="4354" max="4354" width="17.5703125" style="101" customWidth="1"/>
    <col min="4355" max="4355" width="17.7109375" style="101" customWidth="1"/>
    <col min="4356" max="4356" width="18.140625" style="101" customWidth="1"/>
    <col min="4357" max="4357" width="19.85546875" style="101" customWidth="1"/>
    <col min="4358" max="4359" width="12.42578125" style="101" customWidth="1"/>
    <col min="4360" max="4360" width="12" style="101" customWidth="1"/>
    <col min="4361" max="4361" width="13.140625" style="101" customWidth="1"/>
    <col min="4362" max="4362" width="10.85546875" style="101" customWidth="1"/>
    <col min="4363" max="4363" width="8.85546875" style="101" customWidth="1"/>
    <col min="4364" max="4365" width="8.28515625" style="101" customWidth="1"/>
    <col min="4366" max="4366" width="22.28515625" style="101" customWidth="1"/>
    <col min="4367" max="4368" width="13.28515625" style="101" customWidth="1"/>
    <col min="4369" max="4370" width="27.42578125" style="101" customWidth="1"/>
    <col min="4371" max="4608" width="9" style="101"/>
    <col min="4609" max="4609" width="17.140625" style="101" customWidth="1"/>
    <col min="4610" max="4610" width="17.5703125" style="101" customWidth="1"/>
    <col min="4611" max="4611" width="17.7109375" style="101" customWidth="1"/>
    <col min="4612" max="4612" width="18.140625" style="101" customWidth="1"/>
    <col min="4613" max="4613" width="19.85546875" style="101" customWidth="1"/>
    <col min="4614" max="4615" width="12.42578125" style="101" customWidth="1"/>
    <col min="4616" max="4616" width="12" style="101" customWidth="1"/>
    <col min="4617" max="4617" width="13.140625" style="101" customWidth="1"/>
    <col min="4618" max="4618" width="10.85546875" style="101" customWidth="1"/>
    <col min="4619" max="4619" width="8.85546875" style="101" customWidth="1"/>
    <col min="4620" max="4621" width="8.28515625" style="101" customWidth="1"/>
    <col min="4622" max="4622" width="22.28515625" style="101" customWidth="1"/>
    <col min="4623" max="4624" width="13.28515625" style="101" customWidth="1"/>
    <col min="4625" max="4626" width="27.42578125" style="101" customWidth="1"/>
    <col min="4627" max="4864" width="9" style="101"/>
    <col min="4865" max="4865" width="17.140625" style="101" customWidth="1"/>
    <col min="4866" max="4866" width="17.5703125" style="101" customWidth="1"/>
    <col min="4867" max="4867" width="17.7109375" style="101" customWidth="1"/>
    <col min="4868" max="4868" width="18.140625" style="101" customWidth="1"/>
    <col min="4869" max="4869" width="19.85546875" style="101" customWidth="1"/>
    <col min="4870" max="4871" width="12.42578125" style="101" customWidth="1"/>
    <col min="4872" max="4872" width="12" style="101" customWidth="1"/>
    <col min="4873" max="4873" width="13.140625" style="101" customWidth="1"/>
    <col min="4874" max="4874" width="10.85546875" style="101" customWidth="1"/>
    <col min="4875" max="4875" width="8.85546875" style="101" customWidth="1"/>
    <col min="4876" max="4877" width="8.28515625" style="101" customWidth="1"/>
    <col min="4878" max="4878" width="22.28515625" style="101" customWidth="1"/>
    <col min="4879" max="4880" width="13.28515625" style="101" customWidth="1"/>
    <col min="4881" max="4882" width="27.42578125" style="101" customWidth="1"/>
    <col min="4883" max="5120" width="9" style="101"/>
    <col min="5121" max="5121" width="17.140625" style="101" customWidth="1"/>
    <col min="5122" max="5122" width="17.5703125" style="101" customWidth="1"/>
    <col min="5123" max="5123" width="17.7109375" style="101" customWidth="1"/>
    <col min="5124" max="5124" width="18.140625" style="101" customWidth="1"/>
    <col min="5125" max="5125" width="19.85546875" style="101" customWidth="1"/>
    <col min="5126" max="5127" width="12.42578125" style="101" customWidth="1"/>
    <col min="5128" max="5128" width="12" style="101" customWidth="1"/>
    <col min="5129" max="5129" width="13.140625" style="101" customWidth="1"/>
    <col min="5130" max="5130" width="10.85546875" style="101" customWidth="1"/>
    <col min="5131" max="5131" width="8.85546875" style="101" customWidth="1"/>
    <col min="5132" max="5133" width="8.28515625" style="101" customWidth="1"/>
    <col min="5134" max="5134" width="22.28515625" style="101" customWidth="1"/>
    <col min="5135" max="5136" width="13.28515625" style="101" customWidth="1"/>
    <col min="5137" max="5138" width="27.42578125" style="101" customWidth="1"/>
    <col min="5139" max="5376" width="9" style="101"/>
    <col min="5377" max="5377" width="17.140625" style="101" customWidth="1"/>
    <col min="5378" max="5378" width="17.5703125" style="101" customWidth="1"/>
    <col min="5379" max="5379" width="17.7109375" style="101" customWidth="1"/>
    <col min="5380" max="5380" width="18.140625" style="101" customWidth="1"/>
    <col min="5381" max="5381" width="19.85546875" style="101" customWidth="1"/>
    <col min="5382" max="5383" width="12.42578125" style="101" customWidth="1"/>
    <col min="5384" max="5384" width="12" style="101" customWidth="1"/>
    <col min="5385" max="5385" width="13.140625" style="101" customWidth="1"/>
    <col min="5386" max="5386" width="10.85546875" style="101" customWidth="1"/>
    <col min="5387" max="5387" width="8.85546875" style="101" customWidth="1"/>
    <col min="5388" max="5389" width="8.28515625" style="101" customWidth="1"/>
    <col min="5390" max="5390" width="22.28515625" style="101" customWidth="1"/>
    <col min="5391" max="5392" width="13.28515625" style="101" customWidth="1"/>
    <col min="5393" max="5394" width="27.42578125" style="101" customWidth="1"/>
    <col min="5395" max="5632" width="9" style="101"/>
    <col min="5633" max="5633" width="17.140625" style="101" customWidth="1"/>
    <col min="5634" max="5634" width="17.5703125" style="101" customWidth="1"/>
    <col min="5635" max="5635" width="17.7109375" style="101" customWidth="1"/>
    <col min="5636" max="5636" width="18.140625" style="101" customWidth="1"/>
    <col min="5637" max="5637" width="19.85546875" style="101" customWidth="1"/>
    <col min="5638" max="5639" width="12.42578125" style="101" customWidth="1"/>
    <col min="5640" max="5640" width="12" style="101" customWidth="1"/>
    <col min="5641" max="5641" width="13.140625" style="101" customWidth="1"/>
    <col min="5642" max="5642" width="10.85546875" style="101" customWidth="1"/>
    <col min="5643" max="5643" width="8.85546875" style="101" customWidth="1"/>
    <col min="5644" max="5645" width="8.28515625" style="101" customWidth="1"/>
    <col min="5646" max="5646" width="22.28515625" style="101" customWidth="1"/>
    <col min="5647" max="5648" width="13.28515625" style="101" customWidth="1"/>
    <col min="5649" max="5650" width="27.42578125" style="101" customWidth="1"/>
    <col min="5651" max="5888" width="9" style="101"/>
    <col min="5889" max="5889" width="17.140625" style="101" customWidth="1"/>
    <col min="5890" max="5890" width="17.5703125" style="101" customWidth="1"/>
    <col min="5891" max="5891" width="17.7109375" style="101" customWidth="1"/>
    <col min="5892" max="5892" width="18.140625" style="101" customWidth="1"/>
    <col min="5893" max="5893" width="19.85546875" style="101" customWidth="1"/>
    <col min="5894" max="5895" width="12.42578125" style="101" customWidth="1"/>
    <col min="5896" max="5896" width="12" style="101" customWidth="1"/>
    <col min="5897" max="5897" width="13.140625" style="101" customWidth="1"/>
    <col min="5898" max="5898" width="10.85546875" style="101" customWidth="1"/>
    <col min="5899" max="5899" width="8.85546875" style="101" customWidth="1"/>
    <col min="5900" max="5901" width="8.28515625" style="101" customWidth="1"/>
    <col min="5902" max="5902" width="22.28515625" style="101" customWidth="1"/>
    <col min="5903" max="5904" width="13.28515625" style="101" customWidth="1"/>
    <col min="5905" max="5906" width="27.42578125" style="101" customWidth="1"/>
    <col min="5907" max="6144" width="9" style="101"/>
    <col min="6145" max="6145" width="17.140625" style="101" customWidth="1"/>
    <col min="6146" max="6146" width="17.5703125" style="101" customWidth="1"/>
    <col min="6147" max="6147" width="17.7109375" style="101" customWidth="1"/>
    <col min="6148" max="6148" width="18.140625" style="101" customWidth="1"/>
    <col min="6149" max="6149" width="19.85546875" style="101" customWidth="1"/>
    <col min="6150" max="6151" width="12.42578125" style="101" customWidth="1"/>
    <col min="6152" max="6152" width="12" style="101" customWidth="1"/>
    <col min="6153" max="6153" width="13.140625" style="101" customWidth="1"/>
    <col min="6154" max="6154" width="10.85546875" style="101" customWidth="1"/>
    <col min="6155" max="6155" width="8.85546875" style="101" customWidth="1"/>
    <col min="6156" max="6157" width="8.28515625" style="101" customWidth="1"/>
    <col min="6158" max="6158" width="22.28515625" style="101" customWidth="1"/>
    <col min="6159" max="6160" width="13.28515625" style="101" customWidth="1"/>
    <col min="6161" max="6162" width="27.42578125" style="101" customWidth="1"/>
    <col min="6163" max="6400" width="9" style="101"/>
    <col min="6401" max="6401" width="17.140625" style="101" customWidth="1"/>
    <col min="6402" max="6402" width="17.5703125" style="101" customWidth="1"/>
    <col min="6403" max="6403" width="17.7109375" style="101" customWidth="1"/>
    <col min="6404" max="6404" width="18.140625" style="101" customWidth="1"/>
    <col min="6405" max="6405" width="19.85546875" style="101" customWidth="1"/>
    <col min="6406" max="6407" width="12.42578125" style="101" customWidth="1"/>
    <col min="6408" max="6408" width="12" style="101" customWidth="1"/>
    <col min="6409" max="6409" width="13.140625" style="101" customWidth="1"/>
    <col min="6410" max="6410" width="10.85546875" style="101" customWidth="1"/>
    <col min="6411" max="6411" width="8.85546875" style="101" customWidth="1"/>
    <col min="6412" max="6413" width="8.28515625" style="101" customWidth="1"/>
    <col min="6414" max="6414" width="22.28515625" style="101" customWidth="1"/>
    <col min="6415" max="6416" width="13.28515625" style="101" customWidth="1"/>
    <col min="6417" max="6418" width="27.42578125" style="101" customWidth="1"/>
    <col min="6419" max="6656" width="9" style="101"/>
    <col min="6657" max="6657" width="17.140625" style="101" customWidth="1"/>
    <col min="6658" max="6658" width="17.5703125" style="101" customWidth="1"/>
    <col min="6659" max="6659" width="17.7109375" style="101" customWidth="1"/>
    <col min="6660" max="6660" width="18.140625" style="101" customWidth="1"/>
    <col min="6661" max="6661" width="19.85546875" style="101" customWidth="1"/>
    <col min="6662" max="6663" width="12.42578125" style="101" customWidth="1"/>
    <col min="6664" max="6664" width="12" style="101" customWidth="1"/>
    <col min="6665" max="6665" width="13.140625" style="101" customWidth="1"/>
    <col min="6666" max="6666" width="10.85546875" style="101" customWidth="1"/>
    <col min="6667" max="6667" width="8.85546875" style="101" customWidth="1"/>
    <col min="6668" max="6669" width="8.28515625" style="101" customWidth="1"/>
    <col min="6670" max="6670" width="22.28515625" style="101" customWidth="1"/>
    <col min="6671" max="6672" width="13.28515625" style="101" customWidth="1"/>
    <col min="6673" max="6674" width="27.42578125" style="101" customWidth="1"/>
    <col min="6675" max="6912" width="9" style="101"/>
    <col min="6913" max="6913" width="17.140625" style="101" customWidth="1"/>
    <col min="6914" max="6914" width="17.5703125" style="101" customWidth="1"/>
    <col min="6915" max="6915" width="17.7109375" style="101" customWidth="1"/>
    <col min="6916" max="6916" width="18.140625" style="101" customWidth="1"/>
    <col min="6917" max="6917" width="19.85546875" style="101" customWidth="1"/>
    <col min="6918" max="6919" width="12.42578125" style="101" customWidth="1"/>
    <col min="6920" max="6920" width="12" style="101" customWidth="1"/>
    <col min="6921" max="6921" width="13.140625" style="101" customWidth="1"/>
    <col min="6922" max="6922" width="10.85546875" style="101" customWidth="1"/>
    <col min="6923" max="6923" width="8.85546875" style="101" customWidth="1"/>
    <col min="6924" max="6925" width="8.28515625" style="101" customWidth="1"/>
    <col min="6926" max="6926" width="22.28515625" style="101" customWidth="1"/>
    <col min="6927" max="6928" width="13.28515625" style="101" customWidth="1"/>
    <col min="6929" max="6930" width="27.42578125" style="101" customWidth="1"/>
    <col min="6931" max="7168" width="9" style="101"/>
    <col min="7169" max="7169" width="17.140625" style="101" customWidth="1"/>
    <col min="7170" max="7170" width="17.5703125" style="101" customWidth="1"/>
    <col min="7171" max="7171" width="17.7109375" style="101" customWidth="1"/>
    <col min="7172" max="7172" width="18.140625" style="101" customWidth="1"/>
    <col min="7173" max="7173" width="19.85546875" style="101" customWidth="1"/>
    <col min="7174" max="7175" width="12.42578125" style="101" customWidth="1"/>
    <col min="7176" max="7176" width="12" style="101" customWidth="1"/>
    <col min="7177" max="7177" width="13.140625" style="101" customWidth="1"/>
    <col min="7178" max="7178" width="10.85546875" style="101" customWidth="1"/>
    <col min="7179" max="7179" width="8.85546875" style="101" customWidth="1"/>
    <col min="7180" max="7181" width="8.28515625" style="101" customWidth="1"/>
    <col min="7182" max="7182" width="22.28515625" style="101" customWidth="1"/>
    <col min="7183" max="7184" width="13.28515625" style="101" customWidth="1"/>
    <col min="7185" max="7186" width="27.42578125" style="101" customWidth="1"/>
    <col min="7187" max="7424" width="9" style="101"/>
    <col min="7425" max="7425" width="17.140625" style="101" customWidth="1"/>
    <col min="7426" max="7426" width="17.5703125" style="101" customWidth="1"/>
    <col min="7427" max="7427" width="17.7109375" style="101" customWidth="1"/>
    <col min="7428" max="7428" width="18.140625" style="101" customWidth="1"/>
    <col min="7429" max="7429" width="19.85546875" style="101" customWidth="1"/>
    <col min="7430" max="7431" width="12.42578125" style="101" customWidth="1"/>
    <col min="7432" max="7432" width="12" style="101" customWidth="1"/>
    <col min="7433" max="7433" width="13.140625" style="101" customWidth="1"/>
    <col min="7434" max="7434" width="10.85546875" style="101" customWidth="1"/>
    <col min="7435" max="7435" width="8.85546875" style="101" customWidth="1"/>
    <col min="7436" max="7437" width="8.28515625" style="101" customWidth="1"/>
    <col min="7438" max="7438" width="22.28515625" style="101" customWidth="1"/>
    <col min="7439" max="7440" width="13.28515625" style="101" customWidth="1"/>
    <col min="7441" max="7442" width="27.42578125" style="101" customWidth="1"/>
    <col min="7443" max="7680" width="9" style="101"/>
    <col min="7681" max="7681" width="17.140625" style="101" customWidth="1"/>
    <col min="7682" max="7682" width="17.5703125" style="101" customWidth="1"/>
    <col min="7683" max="7683" width="17.7109375" style="101" customWidth="1"/>
    <col min="7684" max="7684" width="18.140625" style="101" customWidth="1"/>
    <col min="7685" max="7685" width="19.85546875" style="101" customWidth="1"/>
    <col min="7686" max="7687" width="12.42578125" style="101" customWidth="1"/>
    <col min="7688" max="7688" width="12" style="101" customWidth="1"/>
    <col min="7689" max="7689" width="13.140625" style="101" customWidth="1"/>
    <col min="7690" max="7690" width="10.85546875" style="101" customWidth="1"/>
    <col min="7691" max="7691" width="8.85546875" style="101" customWidth="1"/>
    <col min="7692" max="7693" width="8.28515625" style="101" customWidth="1"/>
    <col min="7694" max="7694" width="22.28515625" style="101" customWidth="1"/>
    <col min="7695" max="7696" width="13.28515625" style="101" customWidth="1"/>
    <col min="7697" max="7698" width="27.42578125" style="101" customWidth="1"/>
    <col min="7699" max="7936" width="9" style="101"/>
    <col min="7937" max="7937" width="17.140625" style="101" customWidth="1"/>
    <col min="7938" max="7938" width="17.5703125" style="101" customWidth="1"/>
    <col min="7939" max="7939" width="17.7109375" style="101" customWidth="1"/>
    <col min="7940" max="7940" width="18.140625" style="101" customWidth="1"/>
    <col min="7941" max="7941" width="19.85546875" style="101" customWidth="1"/>
    <col min="7942" max="7943" width="12.42578125" style="101" customWidth="1"/>
    <col min="7944" max="7944" width="12" style="101" customWidth="1"/>
    <col min="7945" max="7945" width="13.140625" style="101" customWidth="1"/>
    <col min="7946" max="7946" width="10.85546875" style="101" customWidth="1"/>
    <col min="7947" max="7947" width="8.85546875" style="101" customWidth="1"/>
    <col min="7948" max="7949" width="8.28515625" style="101" customWidth="1"/>
    <col min="7950" max="7950" width="22.28515625" style="101" customWidth="1"/>
    <col min="7951" max="7952" width="13.28515625" style="101" customWidth="1"/>
    <col min="7953" max="7954" width="27.42578125" style="101" customWidth="1"/>
    <col min="7955" max="8192" width="9" style="101"/>
    <col min="8193" max="8193" width="17.140625" style="101" customWidth="1"/>
    <col min="8194" max="8194" width="17.5703125" style="101" customWidth="1"/>
    <col min="8195" max="8195" width="17.7109375" style="101" customWidth="1"/>
    <col min="8196" max="8196" width="18.140625" style="101" customWidth="1"/>
    <col min="8197" max="8197" width="19.85546875" style="101" customWidth="1"/>
    <col min="8198" max="8199" width="12.42578125" style="101" customWidth="1"/>
    <col min="8200" max="8200" width="12" style="101" customWidth="1"/>
    <col min="8201" max="8201" width="13.140625" style="101" customWidth="1"/>
    <col min="8202" max="8202" width="10.85546875" style="101" customWidth="1"/>
    <col min="8203" max="8203" width="8.85546875" style="101" customWidth="1"/>
    <col min="8204" max="8205" width="8.28515625" style="101" customWidth="1"/>
    <col min="8206" max="8206" width="22.28515625" style="101" customWidth="1"/>
    <col min="8207" max="8208" width="13.28515625" style="101" customWidth="1"/>
    <col min="8209" max="8210" width="27.42578125" style="101" customWidth="1"/>
    <col min="8211" max="8448" width="9" style="101"/>
    <col min="8449" max="8449" width="17.140625" style="101" customWidth="1"/>
    <col min="8450" max="8450" width="17.5703125" style="101" customWidth="1"/>
    <col min="8451" max="8451" width="17.7109375" style="101" customWidth="1"/>
    <col min="8452" max="8452" width="18.140625" style="101" customWidth="1"/>
    <col min="8453" max="8453" width="19.85546875" style="101" customWidth="1"/>
    <col min="8454" max="8455" width="12.42578125" style="101" customWidth="1"/>
    <col min="8456" max="8456" width="12" style="101" customWidth="1"/>
    <col min="8457" max="8457" width="13.140625" style="101" customWidth="1"/>
    <col min="8458" max="8458" width="10.85546875" style="101" customWidth="1"/>
    <col min="8459" max="8459" width="8.85546875" style="101" customWidth="1"/>
    <col min="8460" max="8461" width="8.28515625" style="101" customWidth="1"/>
    <col min="8462" max="8462" width="22.28515625" style="101" customWidth="1"/>
    <col min="8463" max="8464" width="13.28515625" style="101" customWidth="1"/>
    <col min="8465" max="8466" width="27.42578125" style="101" customWidth="1"/>
    <col min="8467" max="8704" width="9" style="101"/>
    <col min="8705" max="8705" width="17.140625" style="101" customWidth="1"/>
    <col min="8706" max="8706" width="17.5703125" style="101" customWidth="1"/>
    <col min="8707" max="8707" width="17.7109375" style="101" customWidth="1"/>
    <col min="8708" max="8708" width="18.140625" style="101" customWidth="1"/>
    <col min="8709" max="8709" width="19.85546875" style="101" customWidth="1"/>
    <col min="8710" max="8711" width="12.42578125" style="101" customWidth="1"/>
    <col min="8712" max="8712" width="12" style="101" customWidth="1"/>
    <col min="8713" max="8713" width="13.140625" style="101" customWidth="1"/>
    <col min="8714" max="8714" width="10.85546875" style="101" customWidth="1"/>
    <col min="8715" max="8715" width="8.85546875" style="101" customWidth="1"/>
    <col min="8716" max="8717" width="8.28515625" style="101" customWidth="1"/>
    <col min="8718" max="8718" width="22.28515625" style="101" customWidth="1"/>
    <col min="8719" max="8720" width="13.28515625" style="101" customWidth="1"/>
    <col min="8721" max="8722" width="27.42578125" style="101" customWidth="1"/>
    <col min="8723" max="8960" width="9" style="101"/>
    <col min="8961" max="8961" width="17.140625" style="101" customWidth="1"/>
    <col min="8962" max="8962" width="17.5703125" style="101" customWidth="1"/>
    <col min="8963" max="8963" width="17.7109375" style="101" customWidth="1"/>
    <col min="8964" max="8964" width="18.140625" style="101" customWidth="1"/>
    <col min="8965" max="8965" width="19.85546875" style="101" customWidth="1"/>
    <col min="8966" max="8967" width="12.42578125" style="101" customWidth="1"/>
    <col min="8968" max="8968" width="12" style="101" customWidth="1"/>
    <col min="8969" max="8969" width="13.140625" style="101" customWidth="1"/>
    <col min="8970" max="8970" width="10.85546875" style="101" customWidth="1"/>
    <col min="8971" max="8971" width="8.85546875" style="101" customWidth="1"/>
    <col min="8972" max="8973" width="8.28515625" style="101" customWidth="1"/>
    <col min="8974" max="8974" width="22.28515625" style="101" customWidth="1"/>
    <col min="8975" max="8976" width="13.28515625" style="101" customWidth="1"/>
    <col min="8977" max="8978" width="27.42578125" style="101" customWidth="1"/>
    <col min="8979" max="9216" width="9" style="101"/>
    <col min="9217" max="9217" width="17.140625" style="101" customWidth="1"/>
    <col min="9218" max="9218" width="17.5703125" style="101" customWidth="1"/>
    <col min="9219" max="9219" width="17.7109375" style="101" customWidth="1"/>
    <col min="9220" max="9220" width="18.140625" style="101" customWidth="1"/>
    <col min="9221" max="9221" width="19.85546875" style="101" customWidth="1"/>
    <col min="9222" max="9223" width="12.42578125" style="101" customWidth="1"/>
    <col min="9224" max="9224" width="12" style="101" customWidth="1"/>
    <col min="9225" max="9225" width="13.140625" style="101" customWidth="1"/>
    <col min="9226" max="9226" width="10.85546875" style="101" customWidth="1"/>
    <col min="9227" max="9227" width="8.85546875" style="101" customWidth="1"/>
    <col min="9228" max="9229" width="8.28515625" style="101" customWidth="1"/>
    <col min="9230" max="9230" width="22.28515625" style="101" customWidth="1"/>
    <col min="9231" max="9232" width="13.28515625" style="101" customWidth="1"/>
    <col min="9233" max="9234" width="27.42578125" style="101" customWidth="1"/>
    <col min="9235" max="9472" width="9" style="101"/>
    <col min="9473" max="9473" width="17.140625" style="101" customWidth="1"/>
    <col min="9474" max="9474" width="17.5703125" style="101" customWidth="1"/>
    <col min="9475" max="9475" width="17.7109375" style="101" customWidth="1"/>
    <col min="9476" max="9476" width="18.140625" style="101" customWidth="1"/>
    <col min="9477" max="9477" width="19.85546875" style="101" customWidth="1"/>
    <col min="9478" max="9479" width="12.42578125" style="101" customWidth="1"/>
    <col min="9480" max="9480" width="12" style="101" customWidth="1"/>
    <col min="9481" max="9481" width="13.140625" style="101" customWidth="1"/>
    <col min="9482" max="9482" width="10.85546875" style="101" customWidth="1"/>
    <col min="9483" max="9483" width="8.85546875" style="101" customWidth="1"/>
    <col min="9484" max="9485" width="8.28515625" style="101" customWidth="1"/>
    <col min="9486" max="9486" width="22.28515625" style="101" customWidth="1"/>
    <col min="9487" max="9488" width="13.28515625" style="101" customWidth="1"/>
    <col min="9489" max="9490" width="27.42578125" style="101" customWidth="1"/>
    <col min="9491" max="9728" width="9" style="101"/>
    <col min="9729" max="9729" width="17.140625" style="101" customWidth="1"/>
    <col min="9730" max="9730" width="17.5703125" style="101" customWidth="1"/>
    <col min="9731" max="9731" width="17.7109375" style="101" customWidth="1"/>
    <col min="9732" max="9732" width="18.140625" style="101" customWidth="1"/>
    <col min="9733" max="9733" width="19.85546875" style="101" customWidth="1"/>
    <col min="9734" max="9735" width="12.42578125" style="101" customWidth="1"/>
    <col min="9736" max="9736" width="12" style="101" customWidth="1"/>
    <col min="9737" max="9737" width="13.140625" style="101" customWidth="1"/>
    <col min="9738" max="9738" width="10.85546875" style="101" customWidth="1"/>
    <col min="9739" max="9739" width="8.85546875" style="101" customWidth="1"/>
    <col min="9740" max="9741" width="8.28515625" style="101" customWidth="1"/>
    <col min="9742" max="9742" width="22.28515625" style="101" customWidth="1"/>
    <col min="9743" max="9744" width="13.28515625" style="101" customWidth="1"/>
    <col min="9745" max="9746" width="27.42578125" style="101" customWidth="1"/>
    <col min="9747" max="9984" width="9" style="101"/>
    <col min="9985" max="9985" width="17.140625" style="101" customWidth="1"/>
    <col min="9986" max="9986" width="17.5703125" style="101" customWidth="1"/>
    <col min="9987" max="9987" width="17.7109375" style="101" customWidth="1"/>
    <col min="9988" max="9988" width="18.140625" style="101" customWidth="1"/>
    <col min="9989" max="9989" width="19.85546875" style="101" customWidth="1"/>
    <col min="9990" max="9991" width="12.42578125" style="101" customWidth="1"/>
    <col min="9992" max="9992" width="12" style="101" customWidth="1"/>
    <col min="9993" max="9993" width="13.140625" style="101" customWidth="1"/>
    <col min="9994" max="9994" width="10.85546875" style="101" customWidth="1"/>
    <col min="9995" max="9995" width="8.85546875" style="101" customWidth="1"/>
    <col min="9996" max="9997" width="8.28515625" style="101" customWidth="1"/>
    <col min="9998" max="9998" width="22.28515625" style="101" customWidth="1"/>
    <col min="9999" max="10000" width="13.28515625" style="101" customWidth="1"/>
    <col min="10001" max="10002" width="27.42578125" style="101" customWidth="1"/>
    <col min="10003" max="10240" width="9" style="101"/>
    <col min="10241" max="10241" width="17.140625" style="101" customWidth="1"/>
    <col min="10242" max="10242" width="17.5703125" style="101" customWidth="1"/>
    <col min="10243" max="10243" width="17.7109375" style="101" customWidth="1"/>
    <col min="10244" max="10244" width="18.140625" style="101" customWidth="1"/>
    <col min="10245" max="10245" width="19.85546875" style="101" customWidth="1"/>
    <col min="10246" max="10247" width="12.42578125" style="101" customWidth="1"/>
    <col min="10248" max="10248" width="12" style="101" customWidth="1"/>
    <col min="10249" max="10249" width="13.140625" style="101" customWidth="1"/>
    <col min="10250" max="10250" width="10.85546875" style="101" customWidth="1"/>
    <col min="10251" max="10251" width="8.85546875" style="101" customWidth="1"/>
    <col min="10252" max="10253" width="8.28515625" style="101" customWidth="1"/>
    <col min="10254" max="10254" width="22.28515625" style="101" customWidth="1"/>
    <col min="10255" max="10256" width="13.28515625" style="101" customWidth="1"/>
    <col min="10257" max="10258" width="27.42578125" style="101" customWidth="1"/>
    <col min="10259" max="10496" width="9" style="101"/>
    <col min="10497" max="10497" width="17.140625" style="101" customWidth="1"/>
    <col min="10498" max="10498" width="17.5703125" style="101" customWidth="1"/>
    <col min="10499" max="10499" width="17.7109375" style="101" customWidth="1"/>
    <col min="10500" max="10500" width="18.140625" style="101" customWidth="1"/>
    <col min="10501" max="10501" width="19.85546875" style="101" customWidth="1"/>
    <col min="10502" max="10503" width="12.42578125" style="101" customWidth="1"/>
    <col min="10504" max="10504" width="12" style="101" customWidth="1"/>
    <col min="10505" max="10505" width="13.140625" style="101" customWidth="1"/>
    <col min="10506" max="10506" width="10.85546875" style="101" customWidth="1"/>
    <col min="10507" max="10507" width="8.85546875" style="101" customWidth="1"/>
    <col min="10508" max="10509" width="8.28515625" style="101" customWidth="1"/>
    <col min="10510" max="10510" width="22.28515625" style="101" customWidth="1"/>
    <col min="10511" max="10512" width="13.28515625" style="101" customWidth="1"/>
    <col min="10513" max="10514" width="27.42578125" style="101" customWidth="1"/>
    <col min="10515" max="10752" width="9" style="101"/>
    <col min="10753" max="10753" width="17.140625" style="101" customWidth="1"/>
    <col min="10754" max="10754" width="17.5703125" style="101" customWidth="1"/>
    <col min="10755" max="10755" width="17.7109375" style="101" customWidth="1"/>
    <col min="10756" max="10756" width="18.140625" style="101" customWidth="1"/>
    <col min="10757" max="10757" width="19.85546875" style="101" customWidth="1"/>
    <col min="10758" max="10759" width="12.42578125" style="101" customWidth="1"/>
    <col min="10760" max="10760" width="12" style="101" customWidth="1"/>
    <col min="10761" max="10761" width="13.140625" style="101" customWidth="1"/>
    <col min="10762" max="10762" width="10.85546875" style="101" customWidth="1"/>
    <col min="10763" max="10763" width="8.85546875" style="101" customWidth="1"/>
    <col min="10764" max="10765" width="8.28515625" style="101" customWidth="1"/>
    <col min="10766" max="10766" width="22.28515625" style="101" customWidth="1"/>
    <col min="10767" max="10768" width="13.28515625" style="101" customWidth="1"/>
    <col min="10769" max="10770" width="27.42578125" style="101" customWidth="1"/>
    <col min="10771" max="11008" width="9" style="101"/>
    <col min="11009" max="11009" width="17.140625" style="101" customWidth="1"/>
    <col min="11010" max="11010" width="17.5703125" style="101" customWidth="1"/>
    <col min="11011" max="11011" width="17.7109375" style="101" customWidth="1"/>
    <col min="11012" max="11012" width="18.140625" style="101" customWidth="1"/>
    <col min="11013" max="11013" width="19.85546875" style="101" customWidth="1"/>
    <col min="11014" max="11015" width="12.42578125" style="101" customWidth="1"/>
    <col min="11016" max="11016" width="12" style="101" customWidth="1"/>
    <col min="11017" max="11017" width="13.140625" style="101" customWidth="1"/>
    <col min="11018" max="11018" width="10.85546875" style="101" customWidth="1"/>
    <col min="11019" max="11019" width="8.85546875" style="101" customWidth="1"/>
    <col min="11020" max="11021" width="8.28515625" style="101" customWidth="1"/>
    <col min="11022" max="11022" width="22.28515625" style="101" customWidth="1"/>
    <col min="11023" max="11024" width="13.28515625" style="101" customWidth="1"/>
    <col min="11025" max="11026" width="27.42578125" style="101" customWidth="1"/>
    <col min="11027" max="11264" width="9" style="101"/>
    <col min="11265" max="11265" width="17.140625" style="101" customWidth="1"/>
    <col min="11266" max="11266" width="17.5703125" style="101" customWidth="1"/>
    <col min="11267" max="11267" width="17.7109375" style="101" customWidth="1"/>
    <col min="11268" max="11268" width="18.140625" style="101" customWidth="1"/>
    <col min="11269" max="11269" width="19.85546875" style="101" customWidth="1"/>
    <col min="11270" max="11271" width="12.42578125" style="101" customWidth="1"/>
    <col min="11272" max="11272" width="12" style="101" customWidth="1"/>
    <col min="11273" max="11273" width="13.140625" style="101" customWidth="1"/>
    <col min="11274" max="11274" width="10.85546875" style="101" customWidth="1"/>
    <col min="11275" max="11275" width="8.85546875" style="101" customWidth="1"/>
    <col min="11276" max="11277" width="8.28515625" style="101" customWidth="1"/>
    <col min="11278" max="11278" width="22.28515625" style="101" customWidth="1"/>
    <col min="11279" max="11280" width="13.28515625" style="101" customWidth="1"/>
    <col min="11281" max="11282" width="27.42578125" style="101" customWidth="1"/>
    <col min="11283" max="11520" width="9" style="101"/>
    <col min="11521" max="11521" width="17.140625" style="101" customWidth="1"/>
    <col min="11522" max="11522" width="17.5703125" style="101" customWidth="1"/>
    <col min="11523" max="11523" width="17.7109375" style="101" customWidth="1"/>
    <col min="11524" max="11524" width="18.140625" style="101" customWidth="1"/>
    <col min="11525" max="11525" width="19.85546875" style="101" customWidth="1"/>
    <col min="11526" max="11527" width="12.42578125" style="101" customWidth="1"/>
    <col min="11528" max="11528" width="12" style="101" customWidth="1"/>
    <col min="11529" max="11529" width="13.140625" style="101" customWidth="1"/>
    <col min="11530" max="11530" width="10.85546875" style="101" customWidth="1"/>
    <col min="11531" max="11531" width="8.85546875" style="101" customWidth="1"/>
    <col min="11532" max="11533" width="8.28515625" style="101" customWidth="1"/>
    <col min="11534" max="11534" width="22.28515625" style="101" customWidth="1"/>
    <col min="11535" max="11536" width="13.28515625" style="101" customWidth="1"/>
    <col min="11537" max="11538" width="27.42578125" style="101" customWidth="1"/>
    <col min="11539" max="11776" width="9" style="101"/>
    <col min="11777" max="11777" width="17.140625" style="101" customWidth="1"/>
    <col min="11778" max="11778" width="17.5703125" style="101" customWidth="1"/>
    <col min="11779" max="11779" width="17.7109375" style="101" customWidth="1"/>
    <col min="11780" max="11780" width="18.140625" style="101" customWidth="1"/>
    <col min="11781" max="11781" width="19.85546875" style="101" customWidth="1"/>
    <col min="11782" max="11783" width="12.42578125" style="101" customWidth="1"/>
    <col min="11784" max="11784" width="12" style="101" customWidth="1"/>
    <col min="11785" max="11785" width="13.140625" style="101" customWidth="1"/>
    <col min="11786" max="11786" width="10.85546875" style="101" customWidth="1"/>
    <col min="11787" max="11787" width="8.85546875" style="101" customWidth="1"/>
    <col min="11788" max="11789" width="8.28515625" style="101" customWidth="1"/>
    <col min="11790" max="11790" width="22.28515625" style="101" customWidth="1"/>
    <col min="11791" max="11792" width="13.28515625" style="101" customWidth="1"/>
    <col min="11793" max="11794" width="27.42578125" style="101" customWidth="1"/>
    <col min="11795" max="12032" width="9" style="101"/>
    <col min="12033" max="12033" width="17.140625" style="101" customWidth="1"/>
    <col min="12034" max="12034" width="17.5703125" style="101" customWidth="1"/>
    <col min="12035" max="12035" width="17.7109375" style="101" customWidth="1"/>
    <col min="12036" max="12036" width="18.140625" style="101" customWidth="1"/>
    <col min="12037" max="12037" width="19.85546875" style="101" customWidth="1"/>
    <col min="12038" max="12039" width="12.42578125" style="101" customWidth="1"/>
    <col min="12040" max="12040" width="12" style="101" customWidth="1"/>
    <col min="12041" max="12041" width="13.140625" style="101" customWidth="1"/>
    <col min="12042" max="12042" width="10.85546875" style="101" customWidth="1"/>
    <col min="12043" max="12043" width="8.85546875" style="101" customWidth="1"/>
    <col min="12044" max="12045" width="8.28515625" style="101" customWidth="1"/>
    <col min="12046" max="12046" width="22.28515625" style="101" customWidth="1"/>
    <col min="12047" max="12048" width="13.28515625" style="101" customWidth="1"/>
    <col min="12049" max="12050" width="27.42578125" style="101" customWidth="1"/>
    <col min="12051" max="12288" width="9" style="101"/>
    <col min="12289" max="12289" width="17.140625" style="101" customWidth="1"/>
    <col min="12290" max="12290" width="17.5703125" style="101" customWidth="1"/>
    <col min="12291" max="12291" width="17.7109375" style="101" customWidth="1"/>
    <col min="12292" max="12292" width="18.140625" style="101" customWidth="1"/>
    <col min="12293" max="12293" width="19.85546875" style="101" customWidth="1"/>
    <col min="12294" max="12295" width="12.42578125" style="101" customWidth="1"/>
    <col min="12296" max="12296" width="12" style="101" customWidth="1"/>
    <col min="12297" max="12297" width="13.140625" style="101" customWidth="1"/>
    <col min="12298" max="12298" width="10.85546875" style="101" customWidth="1"/>
    <col min="12299" max="12299" width="8.85546875" style="101" customWidth="1"/>
    <col min="12300" max="12301" width="8.28515625" style="101" customWidth="1"/>
    <col min="12302" max="12302" width="22.28515625" style="101" customWidth="1"/>
    <col min="12303" max="12304" width="13.28515625" style="101" customWidth="1"/>
    <col min="12305" max="12306" width="27.42578125" style="101" customWidth="1"/>
    <col min="12307" max="12544" width="9" style="101"/>
    <col min="12545" max="12545" width="17.140625" style="101" customWidth="1"/>
    <col min="12546" max="12546" width="17.5703125" style="101" customWidth="1"/>
    <col min="12547" max="12547" width="17.7109375" style="101" customWidth="1"/>
    <col min="12548" max="12548" width="18.140625" style="101" customWidth="1"/>
    <col min="12549" max="12549" width="19.85546875" style="101" customWidth="1"/>
    <col min="12550" max="12551" width="12.42578125" style="101" customWidth="1"/>
    <col min="12552" max="12552" width="12" style="101" customWidth="1"/>
    <col min="12553" max="12553" width="13.140625" style="101" customWidth="1"/>
    <col min="12554" max="12554" width="10.85546875" style="101" customWidth="1"/>
    <col min="12555" max="12555" width="8.85546875" style="101" customWidth="1"/>
    <col min="12556" max="12557" width="8.28515625" style="101" customWidth="1"/>
    <col min="12558" max="12558" width="22.28515625" style="101" customWidth="1"/>
    <col min="12559" max="12560" width="13.28515625" style="101" customWidth="1"/>
    <col min="12561" max="12562" width="27.42578125" style="101" customWidth="1"/>
    <col min="12563" max="12800" width="9" style="101"/>
    <col min="12801" max="12801" width="17.140625" style="101" customWidth="1"/>
    <col min="12802" max="12802" width="17.5703125" style="101" customWidth="1"/>
    <col min="12803" max="12803" width="17.7109375" style="101" customWidth="1"/>
    <col min="12804" max="12804" width="18.140625" style="101" customWidth="1"/>
    <col min="12805" max="12805" width="19.85546875" style="101" customWidth="1"/>
    <col min="12806" max="12807" width="12.42578125" style="101" customWidth="1"/>
    <col min="12808" max="12808" width="12" style="101" customWidth="1"/>
    <col min="12809" max="12809" width="13.140625" style="101" customWidth="1"/>
    <col min="12810" max="12810" width="10.85546875" style="101" customWidth="1"/>
    <col min="12811" max="12811" width="8.85546875" style="101" customWidth="1"/>
    <col min="12812" max="12813" width="8.28515625" style="101" customWidth="1"/>
    <col min="12814" max="12814" width="22.28515625" style="101" customWidth="1"/>
    <col min="12815" max="12816" width="13.28515625" style="101" customWidth="1"/>
    <col min="12817" max="12818" width="27.42578125" style="101" customWidth="1"/>
    <col min="12819" max="13056" width="9" style="101"/>
    <col min="13057" max="13057" width="17.140625" style="101" customWidth="1"/>
    <col min="13058" max="13058" width="17.5703125" style="101" customWidth="1"/>
    <col min="13059" max="13059" width="17.7109375" style="101" customWidth="1"/>
    <col min="13060" max="13060" width="18.140625" style="101" customWidth="1"/>
    <col min="13061" max="13061" width="19.85546875" style="101" customWidth="1"/>
    <col min="13062" max="13063" width="12.42578125" style="101" customWidth="1"/>
    <col min="13064" max="13064" width="12" style="101" customWidth="1"/>
    <col min="13065" max="13065" width="13.140625" style="101" customWidth="1"/>
    <col min="13066" max="13066" width="10.85546875" style="101" customWidth="1"/>
    <col min="13067" max="13067" width="8.85546875" style="101" customWidth="1"/>
    <col min="13068" max="13069" width="8.28515625" style="101" customWidth="1"/>
    <col min="13070" max="13070" width="22.28515625" style="101" customWidth="1"/>
    <col min="13071" max="13072" width="13.28515625" style="101" customWidth="1"/>
    <col min="13073" max="13074" width="27.42578125" style="101" customWidth="1"/>
    <col min="13075" max="13312" width="9" style="101"/>
    <col min="13313" max="13313" width="17.140625" style="101" customWidth="1"/>
    <col min="13314" max="13314" width="17.5703125" style="101" customWidth="1"/>
    <col min="13315" max="13315" width="17.7109375" style="101" customWidth="1"/>
    <col min="13316" max="13316" width="18.140625" style="101" customWidth="1"/>
    <col min="13317" max="13317" width="19.85546875" style="101" customWidth="1"/>
    <col min="13318" max="13319" width="12.42578125" style="101" customWidth="1"/>
    <col min="13320" max="13320" width="12" style="101" customWidth="1"/>
    <col min="13321" max="13321" width="13.140625" style="101" customWidth="1"/>
    <col min="13322" max="13322" width="10.85546875" style="101" customWidth="1"/>
    <col min="13323" max="13323" width="8.85546875" style="101" customWidth="1"/>
    <col min="13324" max="13325" width="8.28515625" style="101" customWidth="1"/>
    <col min="13326" max="13326" width="22.28515625" style="101" customWidth="1"/>
    <col min="13327" max="13328" width="13.28515625" style="101" customWidth="1"/>
    <col min="13329" max="13330" width="27.42578125" style="101" customWidth="1"/>
    <col min="13331" max="13568" width="9" style="101"/>
    <col min="13569" max="13569" width="17.140625" style="101" customWidth="1"/>
    <col min="13570" max="13570" width="17.5703125" style="101" customWidth="1"/>
    <col min="13571" max="13571" width="17.7109375" style="101" customWidth="1"/>
    <col min="13572" max="13572" width="18.140625" style="101" customWidth="1"/>
    <col min="13573" max="13573" width="19.85546875" style="101" customWidth="1"/>
    <col min="13574" max="13575" width="12.42578125" style="101" customWidth="1"/>
    <col min="13576" max="13576" width="12" style="101" customWidth="1"/>
    <col min="13577" max="13577" width="13.140625" style="101" customWidth="1"/>
    <col min="13578" max="13578" width="10.85546875" style="101" customWidth="1"/>
    <col min="13579" max="13579" width="8.85546875" style="101" customWidth="1"/>
    <col min="13580" max="13581" width="8.28515625" style="101" customWidth="1"/>
    <col min="13582" max="13582" width="22.28515625" style="101" customWidth="1"/>
    <col min="13583" max="13584" width="13.28515625" style="101" customWidth="1"/>
    <col min="13585" max="13586" width="27.42578125" style="101" customWidth="1"/>
    <col min="13587" max="13824" width="9" style="101"/>
    <col min="13825" max="13825" width="17.140625" style="101" customWidth="1"/>
    <col min="13826" max="13826" width="17.5703125" style="101" customWidth="1"/>
    <col min="13827" max="13827" width="17.7109375" style="101" customWidth="1"/>
    <col min="13828" max="13828" width="18.140625" style="101" customWidth="1"/>
    <col min="13829" max="13829" width="19.85546875" style="101" customWidth="1"/>
    <col min="13830" max="13831" width="12.42578125" style="101" customWidth="1"/>
    <col min="13832" max="13832" width="12" style="101" customWidth="1"/>
    <col min="13833" max="13833" width="13.140625" style="101" customWidth="1"/>
    <col min="13834" max="13834" width="10.85546875" style="101" customWidth="1"/>
    <col min="13835" max="13835" width="8.85546875" style="101" customWidth="1"/>
    <col min="13836" max="13837" width="8.28515625" style="101" customWidth="1"/>
    <col min="13838" max="13838" width="22.28515625" style="101" customWidth="1"/>
    <col min="13839" max="13840" width="13.28515625" style="101" customWidth="1"/>
    <col min="13841" max="13842" width="27.42578125" style="101" customWidth="1"/>
    <col min="13843" max="14080" width="9" style="101"/>
    <col min="14081" max="14081" width="17.140625" style="101" customWidth="1"/>
    <col min="14082" max="14082" width="17.5703125" style="101" customWidth="1"/>
    <col min="14083" max="14083" width="17.7109375" style="101" customWidth="1"/>
    <col min="14084" max="14084" width="18.140625" style="101" customWidth="1"/>
    <col min="14085" max="14085" width="19.85546875" style="101" customWidth="1"/>
    <col min="14086" max="14087" width="12.42578125" style="101" customWidth="1"/>
    <col min="14088" max="14088" width="12" style="101" customWidth="1"/>
    <col min="14089" max="14089" width="13.140625" style="101" customWidth="1"/>
    <col min="14090" max="14090" width="10.85546875" style="101" customWidth="1"/>
    <col min="14091" max="14091" width="8.85546875" style="101" customWidth="1"/>
    <col min="14092" max="14093" width="8.28515625" style="101" customWidth="1"/>
    <col min="14094" max="14094" width="22.28515625" style="101" customWidth="1"/>
    <col min="14095" max="14096" width="13.28515625" style="101" customWidth="1"/>
    <col min="14097" max="14098" width="27.42578125" style="101" customWidth="1"/>
    <col min="14099" max="14336" width="9" style="101"/>
    <col min="14337" max="14337" width="17.140625" style="101" customWidth="1"/>
    <col min="14338" max="14338" width="17.5703125" style="101" customWidth="1"/>
    <col min="14339" max="14339" width="17.7109375" style="101" customWidth="1"/>
    <col min="14340" max="14340" width="18.140625" style="101" customWidth="1"/>
    <col min="14341" max="14341" width="19.85546875" style="101" customWidth="1"/>
    <col min="14342" max="14343" width="12.42578125" style="101" customWidth="1"/>
    <col min="14344" max="14344" width="12" style="101" customWidth="1"/>
    <col min="14345" max="14345" width="13.140625" style="101" customWidth="1"/>
    <col min="14346" max="14346" width="10.85546875" style="101" customWidth="1"/>
    <col min="14347" max="14347" width="8.85546875" style="101" customWidth="1"/>
    <col min="14348" max="14349" width="8.28515625" style="101" customWidth="1"/>
    <col min="14350" max="14350" width="22.28515625" style="101" customWidth="1"/>
    <col min="14351" max="14352" width="13.28515625" style="101" customWidth="1"/>
    <col min="14353" max="14354" width="27.42578125" style="101" customWidth="1"/>
    <col min="14355" max="14592" width="9" style="101"/>
    <col min="14593" max="14593" width="17.140625" style="101" customWidth="1"/>
    <col min="14594" max="14594" width="17.5703125" style="101" customWidth="1"/>
    <col min="14595" max="14595" width="17.7109375" style="101" customWidth="1"/>
    <col min="14596" max="14596" width="18.140625" style="101" customWidth="1"/>
    <col min="14597" max="14597" width="19.85546875" style="101" customWidth="1"/>
    <col min="14598" max="14599" width="12.42578125" style="101" customWidth="1"/>
    <col min="14600" max="14600" width="12" style="101" customWidth="1"/>
    <col min="14601" max="14601" width="13.140625" style="101" customWidth="1"/>
    <col min="14602" max="14602" width="10.85546875" style="101" customWidth="1"/>
    <col min="14603" max="14603" width="8.85546875" style="101" customWidth="1"/>
    <col min="14604" max="14605" width="8.28515625" style="101" customWidth="1"/>
    <col min="14606" max="14606" width="22.28515625" style="101" customWidth="1"/>
    <col min="14607" max="14608" width="13.28515625" style="101" customWidth="1"/>
    <col min="14609" max="14610" width="27.42578125" style="101" customWidth="1"/>
    <col min="14611" max="14848" width="9" style="101"/>
    <col min="14849" max="14849" width="17.140625" style="101" customWidth="1"/>
    <col min="14850" max="14850" width="17.5703125" style="101" customWidth="1"/>
    <col min="14851" max="14851" width="17.7109375" style="101" customWidth="1"/>
    <col min="14852" max="14852" width="18.140625" style="101" customWidth="1"/>
    <col min="14853" max="14853" width="19.85546875" style="101" customWidth="1"/>
    <col min="14854" max="14855" width="12.42578125" style="101" customWidth="1"/>
    <col min="14856" max="14856" width="12" style="101" customWidth="1"/>
    <col min="14857" max="14857" width="13.140625" style="101" customWidth="1"/>
    <col min="14858" max="14858" width="10.85546875" style="101" customWidth="1"/>
    <col min="14859" max="14859" width="8.85546875" style="101" customWidth="1"/>
    <col min="14860" max="14861" width="8.28515625" style="101" customWidth="1"/>
    <col min="14862" max="14862" width="22.28515625" style="101" customWidth="1"/>
    <col min="14863" max="14864" width="13.28515625" style="101" customWidth="1"/>
    <col min="14865" max="14866" width="27.42578125" style="101" customWidth="1"/>
    <col min="14867" max="15104" width="9" style="101"/>
    <col min="15105" max="15105" width="17.140625" style="101" customWidth="1"/>
    <col min="15106" max="15106" width="17.5703125" style="101" customWidth="1"/>
    <col min="15107" max="15107" width="17.7109375" style="101" customWidth="1"/>
    <col min="15108" max="15108" width="18.140625" style="101" customWidth="1"/>
    <col min="15109" max="15109" width="19.85546875" style="101" customWidth="1"/>
    <col min="15110" max="15111" width="12.42578125" style="101" customWidth="1"/>
    <col min="15112" max="15112" width="12" style="101" customWidth="1"/>
    <col min="15113" max="15113" width="13.140625" style="101" customWidth="1"/>
    <col min="15114" max="15114" width="10.85546875" style="101" customWidth="1"/>
    <col min="15115" max="15115" width="8.85546875" style="101" customWidth="1"/>
    <col min="15116" max="15117" width="8.28515625" style="101" customWidth="1"/>
    <col min="15118" max="15118" width="22.28515625" style="101" customWidth="1"/>
    <col min="15119" max="15120" width="13.28515625" style="101" customWidth="1"/>
    <col min="15121" max="15122" width="27.42578125" style="101" customWidth="1"/>
    <col min="15123" max="15360" width="9" style="101"/>
    <col min="15361" max="15361" width="17.140625" style="101" customWidth="1"/>
    <col min="15362" max="15362" width="17.5703125" style="101" customWidth="1"/>
    <col min="15363" max="15363" width="17.7109375" style="101" customWidth="1"/>
    <col min="15364" max="15364" width="18.140625" style="101" customWidth="1"/>
    <col min="15365" max="15365" width="19.85546875" style="101" customWidth="1"/>
    <col min="15366" max="15367" width="12.42578125" style="101" customWidth="1"/>
    <col min="15368" max="15368" width="12" style="101" customWidth="1"/>
    <col min="15369" max="15369" width="13.140625" style="101" customWidth="1"/>
    <col min="15370" max="15370" width="10.85546875" style="101" customWidth="1"/>
    <col min="15371" max="15371" width="8.85546875" style="101" customWidth="1"/>
    <col min="15372" max="15373" width="8.28515625" style="101" customWidth="1"/>
    <col min="15374" max="15374" width="22.28515625" style="101" customWidth="1"/>
    <col min="15375" max="15376" width="13.28515625" style="101" customWidth="1"/>
    <col min="15377" max="15378" width="27.42578125" style="101" customWidth="1"/>
    <col min="15379" max="15616" width="9" style="101"/>
    <col min="15617" max="15617" width="17.140625" style="101" customWidth="1"/>
    <col min="15618" max="15618" width="17.5703125" style="101" customWidth="1"/>
    <col min="15619" max="15619" width="17.7109375" style="101" customWidth="1"/>
    <col min="15620" max="15620" width="18.140625" style="101" customWidth="1"/>
    <col min="15621" max="15621" width="19.85546875" style="101" customWidth="1"/>
    <col min="15622" max="15623" width="12.42578125" style="101" customWidth="1"/>
    <col min="15624" max="15624" width="12" style="101" customWidth="1"/>
    <col min="15625" max="15625" width="13.140625" style="101" customWidth="1"/>
    <col min="15626" max="15626" width="10.85546875" style="101" customWidth="1"/>
    <col min="15627" max="15627" width="8.85546875" style="101" customWidth="1"/>
    <col min="15628" max="15629" width="8.28515625" style="101" customWidth="1"/>
    <col min="15630" max="15630" width="22.28515625" style="101" customWidth="1"/>
    <col min="15631" max="15632" width="13.28515625" style="101" customWidth="1"/>
    <col min="15633" max="15634" width="27.42578125" style="101" customWidth="1"/>
    <col min="15635" max="15872" width="9" style="101"/>
    <col min="15873" max="15873" width="17.140625" style="101" customWidth="1"/>
    <col min="15874" max="15874" width="17.5703125" style="101" customWidth="1"/>
    <col min="15875" max="15875" width="17.7109375" style="101" customWidth="1"/>
    <col min="15876" max="15876" width="18.140625" style="101" customWidth="1"/>
    <col min="15877" max="15877" width="19.85546875" style="101" customWidth="1"/>
    <col min="15878" max="15879" width="12.42578125" style="101" customWidth="1"/>
    <col min="15880" max="15880" width="12" style="101" customWidth="1"/>
    <col min="15881" max="15881" width="13.140625" style="101" customWidth="1"/>
    <col min="15882" max="15882" width="10.85546875" style="101" customWidth="1"/>
    <col min="15883" max="15883" width="8.85546875" style="101" customWidth="1"/>
    <col min="15884" max="15885" width="8.28515625" style="101" customWidth="1"/>
    <col min="15886" max="15886" width="22.28515625" style="101" customWidth="1"/>
    <col min="15887" max="15888" width="13.28515625" style="101" customWidth="1"/>
    <col min="15889" max="15890" width="27.42578125" style="101" customWidth="1"/>
    <col min="15891" max="16128" width="9" style="101"/>
    <col min="16129" max="16129" width="17.140625" style="101" customWidth="1"/>
    <col min="16130" max="16130" width="17.5703125" style="101" customWidth="1"/>
    <col min="16131" max="16131" width="17.7109375" style="101" customWidth="1"/>
    <col min="16132" max="16132" width="18.140625" style="101" customWidth="1"/>
    <col min="16133" max="16133" width="19.85546875" style="101" customWidth="1"/>
    <col min="16134" max="16135" width="12.42578125" style="101" customWidth="1"/>
    <col min="16136" max="16136" width="12" style="101" customWidth="1"/>
    <col min="16137" max="16137" width="13.140625" style="101" customWidth="1"/>
    <col min="16138" max="16138" width="10.85546875" style="101" customWidth="1"/>
    <col min="16139" max="16139" width="8.85546875" style="101" customWidth="1"/>
    <col min="16140" max="16141" width="8.28515625" style="101" customWidth="1"/>
    <col min="16142" max="16142" width="22.28515625" style="101" customWidth="1"/>
    <col min="16143" max="16144" width="13.28515625" style="101" customWidth="1"/>
    <col min="16145" max="16146" width="27.42578125" style="101" customWidth="1"/>
    <col min="16147" max="16384" width="9" style="101"/>
  </cols>
  <sheetData>
    <row r="1" spans="1:18" s="78" customFormat="1" ht="52.5" customHeight="1">
      <c r="A1" s="640" t="s">
        <v>337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1"/>
    </row>
    <row r="2" spans="1:18" s="78" customFormat="1" ht="22.5">
      <c r="A2" s="642"/>
      <c r="B2" s="642"/>
      <c r="C2" s="642"/>
      <c r="D2" s="642"/>
      <c r="E2" s="642"/>
      <c r="F2" s="642"/>
      <c r="G2" s="642"/>
      <c r="H2" s="642"/>
      <c r="I2" s="643"/>
      <c r="J2" s="646" t="s">
        <v>338</v>
      </c>
      <c r="K2" s="646"/>
      <c r="L2" s="646"/>
      <c r="M2" s="646"/>
      <c r="N2" s="646"/>
      <c r="O2" s="646"/>
      <c r="P2" s="646"/>
      <c r="Q2" s="646"/>
      <c r="R2" s="646"/>
    </row>
    <row r="3" spans="1:18" s="78" customFormat="1" ht="22.5">
      <c r="A3" s="642"/>
      <c r="B3" s="642"/>
      <c r="C3" s="642"/>
      <c r="D3" s="642"/>
      <c r="E3" s="642"/>
      <c r="F3" s="642"/>
      <c r="G3" s="642"/>
      <c r="H3" s="642"/>
      <c r="I3" s="643"/>
      <c r="J3" s="561" t="s">
        <v>339</v>
      </c>
      <c r="K3" s="561"/>
      <c r="L3" s="561"/>
      <c r="M3" s="561"/>
      <c r="N3" s="561"/>
      <c r="O3" s="561"/>
      <c r="P3" s="561"/>
      <c r="Q3" s="561"/>
      <c r="R3" s="561"/>
    </row>
    <row r="4" spans="1:18" s="78" customFormat="1" ht="22.5">
      <c r="A4" s="644"/>
      <c r="B4" s="644"/>
      <c r="C4" s="644"/>
      <c r="D4" s="644"/>
      <c r="E4" s="644"/>
      <c r="F4" s="644"/>
      <c r="G4" s="644"/>
      <c r="H4" s="644"/>
      <c r="I4" s="645"/>
      <c r="J4" s="561" t="s">
        <v>340</v>
      </c>
      <c r="K4" s="561"/>
      <c r="L4" s="561"/>
      <c r="M4" s="561"/>
      <c r="N4" s="561"/>
      <c r="O4" s="561"/>
      <c r="P4" s="561"/>
      <c r="Q4" s="561"/>
      <c r="R4" s="561"/>
    </row>
    <row r="5" spans="1:18" s="80" customFormat="1" ht="18.75" customHeight="1">
      <c r="A5" s="563" t="s">
        <v>321</v>
      </c>
      <c r="B5" s="563" t="s">
        <v>89</v>
      </c>
      <c r="C5" s="553" t="s">
        <v>322</v>
      </c>
      <c r="D5" s="553" t="s">
        <v>283</v>
      </c>
      <c r="E5" s="553" t="s">
        <v>323</v>
      </c>
      <c r="F5" s="553" t="s">
        <v>326</v>
      </c>
      <c r="G5" s="79"/>
      <c r="H5" s="592" t="s">
        <v>341</v>
      </c>
      <c r="I5" s="553" t="s">
        <v>324</v>
      </c>
      <c r="J5" s="594" t="s">
        <v>342</v>
      </c>
      <c r="K5" s="596" t="s">
        <v>327</v>
      </c>
      <c r="L5" s="596"/>
      <c r="M5" s="596"/>
      <c r="N5" s="553" t="s">
        <v>343</v>
      </c>
      <c r="O5" s="554" t="s">
        <v>344</v>
      </c>
      <c r="P5" s="554" t="s">
        <v>345</v>
      </c>
      <c r="Q5" s="553" t="s">
        <v>335</v>
      </c>
      <c r="R5" s="553" t="s">
        <v>328</v>
      </c>
    </row>
    <row r="6" spans="1:18" s="80" customFormat="1" ht="17.25" customHeight="1">
      <c r="A6" s="563"/>
      <c r="B6" s="563"/>
      <c r="C6" s="553"/>
      <c r="D6" s="553"/>
      <c r="E6" s="553"/>
      <c r="F6" s="553"/>
      <c r="G6" s="81" t="s">
        <v>346</v>
      </c>
      <c r="H6" s="592"/>
      <c r="I6" s="553"/>
      <c r="J6" s="594"/>
      <c r="K6" s="596"/>
      <c r="L6" s="596"/>
      <c r="M6" s="596"/>
      <c r="N6" s="553"/>
      <c r="O6" s="569"/>
      <c r="P6" s="569"/>
      <c r="Q6" s="553"/>
      <c r="R6" s="553"/>
    </row>
    <row r="7" spans="1:18" s="80" customFormat="1" ht="20.25" customHeight="1" thickBot="1">
      <c r="A7" s="564"/>
      <c r="B7" s="564"/>
      <c r="C7" s="554"/>
      <c r="D7" s="554"/>
      <c r="E7" s="554"/>
      <c r="F7" s="554"/>
      <c r="G7" s="81"/>
      <c r="H7" s="593"/>
      <c r="I7" s="554"/>
      <c r="J7" s="595"/>
      <c r="K7" s="82" t="s">
        <v>347</v>
      </c>
      <c r="L7" s="82" t="s">
        <v>348</v>
      </c>
      <c r="M7" s="82" t="s">
        <v>349</v>
      </c>
      <c r="N7" s="554"/>
      <c r="O7" s="569"/>
      <c r="P7" s="569"/>
      <c r="Q7" s="554"/>
      <c r="R7" s="554"/>
    </row>
    <row r="8" spans="1:18" s="86" customFormat="1" ht="28.35" customHeight="1">
      <c r="A8" s="570" t="s">
        <v>350</v>
      </c>
      <c r="B8" s="573" t="s">
        <v>351</v>
      </c>
      <c r="C8" s="576"/>
      <c r="D8" s="83" t="s">
        <v>352</v>
      </c>
      <c r="E8" s="579" t="s">
        <v>353</v>
      </c>
      <c r="F8" s="83">
        <v>550</v>
      </c>
      <c r="G8" s="83">
        <v>2</v>
      </c>
      <c r="H8" s="582">
        <v>10.95</v>
      </c>
      <c r="I8" s="585">
        <v>800</v>
      </c>
      <c r="J8" s="84" t="s">
        <v>354</v>
      </c>
      <c r="K8" s="588">
        <v>35</v>
      </c>
      <c r="L8" s="588">
        <v>25</v>
      </c>
      <c r="M8" s="588">
        <v>34</v>
      </c>
      <c r="N8" s="597" t="s">
        <v>355</v>
      </c>
      <c r="O8" s="600" t="s">
        <v>356</v>
      </c>
      <c r="P8" s="637">
        <v>8.8000000000000007</v>
      </c>
      <c r="Q8" s="566" t="s">
        <v>357</v>
      </c>
      <c r="R8" s="566" t="s">
        <v>358</v>
      </c>
    </row>
    <row r="9" spans="1:18" s="86" customFormat="1" ht="28.35" customHeight="1">
      <c r="A9" s="571"/>
      <c r="B9" s="574"/>
      <c r="C9" s="577"/>
      <c r="D9" s="87" t="s">
        <v>359</v>
      </c>
      <c r="E9" s="580"/>
      <c r="F9" s="87">
        <v>550</v>
      </c>
      <c r="G9" s="87">
        <v>2</v>
      </c>
      <c r="H9" s="583"/>
      <c r="I9" s="586"/>
      <c r="J9" s="88" t="s">
        <v>360</v>
      </c>
      <c r="K9" s="589"/>
      <c r="L9" s="589"/>
      <c r="M9" s="589"/>
      <c r="N9" s="636"/>
      <c r="O9" s="601"/>
      <c r="P9" s="638"/>
      <c r="Q9" s="567"/>
      <c r="R9" s="567"/>
    </row>
    <row r="10" spans="1:18" s="86" customFormat="1" ht="28.35" customHeight="1" thickBot="1">
      <c r="A10" s="572"/>
      <c r="B10" s="575"/>
      <c r="C10" s="578"/>
      <c r="D10" s="89" t="s">
        <v>361</v>
      </c>
      <c r="E10" s="581"/>
      <c r="F10" s="89">
        <v>550</v>
      </c>
      <c r="G10" s="89">
        <v>2</v>
      </c>
      <c r="H10" s="584"/>
      <c r="I10" s="587"/>
      <c r="J10" s="90" t="s">
        <v>362</v>
      </c>
      <c r="K10" s="590"/>
      <c r="L10" s="590"/>
      <c r="M10" s="590"/>
      <c r="N10" s="599"/>
      <c r="O10" s="602"/>
      <c r="P10" s="639"/>
      <c r="Q10" s="568"/>
      <c r="R10" s="568"/>
    </row>
    <row r="11" spans="1:18" s="86" customFormat="1" ht="48.6" customHeight="1" thickBot="1">
      <c r="A11" s="91" t="s">
        <v>350</v>
      </c>
      <c r="B11" s="92" t="s">
        <v>351</v>
      </c>
      <c r="C11" s="93"/>
      <c r="D11" s="94" t="s">
        <v>352</v>
      </c>
      <c r="E11" s="94" t="s">
        <v>353</v>
      </c>
      <c r="F11" s="94">
        <v>550</v>
      </c>
      <c r="G11" s="94">
        <v>4</v>
      </c>
      <c r="H11" s="95">
        <v>14.75</v>
      </c>
      <c r="I11" s="96">
        <v>800</v>
      </c>
      <c r="J11" s="97" t="s">
        <v>363</v>
      </c>
      <c r="K11" s="98">
        <v>35</v>
      </c>
      <c r="L11" s="98">
        <v>25</v>
      </c>
      <c r="M11" s="98">
        <v>38</v>
      </c>
      <c r="N11" s="85" t="s">
        <v>355</v>
      </c>
      <c r="O11" s="85" t="s">
        <v>356</v>
      </c>
      <c r="P11" s="99">
        <v>11.42</v>
      </c>
      <c r="Q11" s="100" t="s">
        <v>364</v>
      </c>
      <c r="R11" s="100" t="s">
        <v>358</v>
      </c>
    </row>
    <row r="12" spans="1:18" s="118" customFormat="1" ht="26.45" customHeight="1" thickBot="1">
      <c r="A12" s="618" t="s">
        <v>350</v>
      </c>
      <c r="B12" s="621" t="s">
        <v>351</v>
      </c>
      <c r="C12" s="624"/>
      <c r="D12" s="116" t="s">
        <v>365</v>
      </c>
      <c r="E12" s="621" t="s">
        <v>353</v>
      </c>
      <c r="F12" s="116">
        <v>550</v>
      </c>
      <c r="G12" s="116">
        <v>1</v>
      </c>
      <c r="H12" s="628">
        <v>11.75</v>
      </c>
      <c r="I12" s="632">
        <v>1600</v>
      </c>
      <c r="J12" s="117" t="s">
        <v>366</v>
      </c>
      <c r="K12" s="603">
        <v>60.75</v>
      </c>
      <c r="L12" s="603">
        <v>45.45</v>
      </c>
      <c r="M12" s="603">
        <v>18</v>
      </c>
      <c r="N12" s="607" t="s">
        <v>355</v>
      </c>
      <c r="O12" s="607" t="s">
        <v>356</v>
      </c>
      <c r="P12" s="611">
        <v>16.399999999999999</v>
      </c>
      <c r="Q12" s="615" t="s">
        <v>357</v>
      </c>
      <c r="R12" s="615" t="s">
        <v>358</v>
      </c>
    </row>
    <row r="13" spans="1:18" s="118" customFormat="1" ht="26.45" customHeight="1">
      <c r="A13" s="619"/>
      <c r="B13" s="622"/>
      <c r="C13" s="625"/>
      <c r="D13" s="119" t="s">
        <v>329</v>
      </c>
      <c r="E13" s="622"/>
      <c r="F13" s="119">
        <v>550</v>
      </c>
      <c r="G13" s="119">
        <v>1</v>
      </c>
      <c r="H13" s="629"/>
      <c r="I13" s="633"/>
      <c r="J13" s="117" t="s">
        <v>354</v>
      </c>
      <c r="K13" s="604"/>
      <c r="L13" s="604"/>
      <c r="M13" s="604"/>
      <c r="N13" s="608"/>
      <c r="O13" s="608"/>
      <c r="P13" s="612"/>
      <c r="Q13" s="616"/>
      <c r="R13" s="616"/>
    </row>
    <row r="14" spans="1:18" s="122" customFormat="1" ht="26.45" customHeight="1">
      <c r="A14" s="619"/>
      <c r="B14" s="622"/>
      <c r="C14" s="626"/>
      <c r="D14" s="119" t="s">
        <v>367</v>
      </c>
      <c r="E14" s="622"/>
      <c r="F14" s="120">
        <v>550</v>
      </c>
      <c r="G14" s="120">
        <v>1</v>
      </c>
      <c r="H14" s="630"/>
      <c r="I14" s="634"/>
      <c r="J14" s="121" t="s">
        <v>360</v>
      </c>
      <c r="K14" s="605"/>
      <c r="L14" s="605"/>
      <c r="M14" s="605"/>
      <c r="N14" s="609"/>
      <c r="O14" s="609"/>
      <c r="P14" s="613"/>
      <c r="Q14" s="616"/>
      <c r="R14" s="616"/>
    </row>
    <row r="15" spans="1:18" s="122" customFormat="1" ht="26.45" customHeight="1" thickBot="1">
      <c r="A15" s="620"/>
      <c r="B15" s="623"/>
      <c r="C15" s="627"/>
      <c r="D15" s="119" t="s">
        <v>361</v>
      </c>
      <c r="E15" s="623"/>
      <c r="F15" s="123">
        <v>550</v>
      </c>
      <c r="G15" s="123">
        <v>1</v>
      </c>
      <c r="H15" s="631"/>
      <c r="I15" s="635"/>
      <c r="J15" s="124" t="s">
        <v>362</v>
      </c>
      <c r="K15" s="606"/>
      <c r="L15" s="606"/>
      <c r="M15" s="606"/>
      <c r="N15" s="610"/>
      <c r="O15" s="610"/>
      <c r="P15" s="614"/>
      <c r="Q15" s="617"/>
      <c r="R15" s="617"/>
    </row>
    <row r="16" spans="1:18" ht="56.45" customHeight="1" thickBot="1">
      <c r="A16" s="102" t="s">
        <v>350</v>
      </c>
      <c r="B16" s="103" t="s">
        <v>351</v>
      </c>
      <c r="C16" s="104"/>
      <c r="D16" s="103" t="s">
        <v>365</v>
      </c>
      <c r="E16" s="103" t="s">
        <v>353</v>
      </c>
      <c r="F16" s="103">
        <v>550</v>
      </c>
      <c r="G16" s="103">
        <v>2</v>
      </c>
      <c r="H16" s="105">
        <v>12.35</v>
      </c>
      <c r="I16" s="106">
        <v>800</v>
      </c>
      <c r="J16" s="104" t="s">
        <v>366</v>
      </c>
      <c r="K16" s="107">
        <v>45.5</v>
      </c>
      <c r="L16" s="107">
        <v>31</v>
      </c>
      <c r="M16" s="107">
        <v>38</v>
      </c>
      <c r="N16" s="85" t="s">
        <v>368</v>
      </c>
      <c r="O16" s="108" t="s">
        <v>356</v>
      </c>
      <c r="P16" s="109">
        <v>11.42</v>
      </c>
      <c r="Q16" s="110" t="s">
        <v>364</v>
      </c>
      <c r="R16" s="110" t="s">
        <v>358</v>
      </c>
    </row>
    <row r="18" spans="12:12">
      <c r="L18" s="111"/>
    </row>
    <row r="20" spans="12:12">
      <c r="L20" s="111"/>
    </row>
    <row r="21" spans="12:12">
      <c r="L21" s="111"/>
    </row>
  </sheetData>
  <sheetProtection selectLockedCells="1" selectUnlockedCells="1"/>
  <mergeCells count="48">
    <mergeCell ref="K5:M6"/>
    <mergeCell ref="N5:N7"/>
    <mergeCell ref="A1:R1"/>
    <mergeCell ref="A2:I4"/>
    <mergeCell ref="J2:R2"/>
    <mergeCell ref="J3:R3"/>
    <mergeCell ref="J4:R4"/>
    <mergeCell ref="A5:A7"/>
    <mergeCell ref="B5:B7"/>
    <mergeCell ref="C5:C7"/>
    <mergeCell ref="D5:D7"/>
    <mergeCell ref="E5:E7"/>
    <mergeCell ref="I8:I10"/>
    <mergeCell ref="F5:F7"/>
    <mergeCell ref="H5:H7"/>
    <mergeCell ref="I5:I7"/>
    <mergeCell ref="J5:J7"/>
    <mergeCell ref="A8:A10"/>
    <mergeCell ref="B8:B10"/>
    <mergeCell ref="C8:C10"/>
    <mergeCell ref="E8:E10"/>
    <mergeCell ref="H8:H10"/>
    <mergeCell ref="P8:P10"/>
    <mergeCell ref="O5:O7"/>
    <mergeCell ref="P5:P7"/>
    <mergeCell ref="Q5:Q7"/>
    <mergeCell ref="R5:R7"/>
    <mergeCell ref="R12:R15"/>
    <mergeCell ref="Q8:Q10"/>
    <mergeCell ref="R8:R10"/>
    <mergeCell ref="A12:A15"/>
    <mergeCell ref="B12:B15"/>
    <mergeCell ref="C12:C15"/>
    <mergeCell ref="E12:E15"/>
    <mergeCell ref="H12:H15"/>
    <mergeCell ref="I12:I15"/>
    <mergeCell ref="K12:K15"/>
    <mergeCell ref="L12:L15"/>
    <mergeCell ref="K8:K10"/>
    <mergeCell ref="L8:L10"/>
    <mergeCell ref="M8:M10"/>
    <mergeCell ref="N8:N10"/>
    <mergeCell ref="O8:O10"/>
    <mergeCell ref="M12:M15"/>
    <mergeCell ref="N12:N15"/>
    <mergeCell ref="O12:O15"/>
    <mergeCell ref="P12:P15"/>
    <mergeCell ref="Q12:Q15"/>
  </mergeCells>
  <phoneticPr fontId="57" type="noConversion"/>
  <pageMargins left="0.16944444444444445" right="0.16944444444444445" top="0.2361111111111111" bottom="0.15694444444444444" header="0.51180555555555551" footer="0.51180555555555551"/>
  <pageSetup paperSize="9" scale="8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3"/>
  <sheetViews>
    <sheetView workbookViewId="0">
      <selection activeCell="D6" sqref="D6"/>
    </sheetView>
  </sheetViews>
  <sheetFormatPr defaultColWidth="8.7109375" defaultRowHeight="15"/>
  <cols>
    <col min="1" max="1" width="18.7109375" style="271" customWidth="1"/>
    <col min="2" max="2" width="15.85546875" style="271" customWidth="1"/>
    <col min="3" max="3" width="21.140625" style="271" customWidth="1"/>
    <col min="4" max="4" width="27.140625" style="271" customWidth="1"/>
    <col min="5" max="5" width="27.85546875" style="271" customWidth="1"/>
    <col min="6" max="6" width="21.42578125" style="271" customWidth="1"/>
    <col min="7" max="7" width="20.5703125" style="271" customWidth="1"/>
    <col min="8" max="8" width="14.5703125" style="271" customWidth="1"/>
    <col min="9" max="16384" width="8.7109375" style="271"/>
  </cols>
  <sheetData>
    <row r="2" spans="1:224" s="277" customFormat="1" ht="20.25">
      <c r="A2" s="334" t="s">
        <v>496</v>
      </c>
      <c r="B2" s="333"/>
      <c r="C2" s="334"/>
      <c r="D2" s="333"/>
      <c r="E2" s="334"/>
      <c r="F2" s="333"/>
      <c r="G2" s="334"/>
      <c r="H2" s="333"/>
      <c r="O2" s="292"/>
      <c r="R2" s="277" t="s">
        <v>429</v>
      </c>
      <c r="W2" s="289"/>
      <c r="Y2" s="287"/>
      <c r="Z2" s="287"/>
      <c r="AA2" s="287"/>
      <c r="HF2" s="314"/>
    </row>
    <row r="3" spans="1:224" s="315" customFormat="1" ht="43.5" customHeight="1">
      <c r="A3" s="332" t="s">
        <v>426</v>
      </c>
      <c r="B3" s="328" t="s">
        <v>270</v>
      </c>
      <c r="C3" s="331" t="s">
        <v>420</v>
      </c>
      <c r="D3" s="330" t="str">
        <f>_xlfn.TEXTJOIN(" ",TRUE,B5,D5,D6,B6,D4,D7)</f>
        <v>JLA Home Madison Park Hayden Heathered Fashion Towel</v>
      </c>
      <c r="E3" s="325" t="s">
        <v>274</v>
      </c>
      <c r="F3" s="324" t="s">
        <v>275</v>
      </c>
      <c r="G3" s="325" t="s">
        <v>423</v>
      </c>
      <c r="H3" s="324" t="s">
        <v>495</v>
      </c>
      <c r="O3" s="323"/>
      <c r="S3" s="322"/>
      <c r="T3" s="322"/>
      <c r="U3" s="290"/>
      <c r="W3" s="321"/>
      <c r="X3" s="288"/>
      <c r="Y3" s="320"/>
      <c r="Z3" s="320"/>
      <c r="AA3" s="320"/>
      <c r="GX3" s="319"/>
      <c r="HB3" s="316" t="s">
        <v>494</v>
      </c>
      <c r="HC3" s="316" t="s">
        <v>493</v>
      </c>
      <c r="HD3" s="316" t="s">
        <v>492</v>
      </c>
      <c r="HE3" s="316" t="s">
        <v>268</v>
      </c>
      <c r="HF3" s="316"/>
      <c r="HG3" s="316" t="s">
        <v>491</v>
      </c>
      <c r="HH3" s="316" t="s">
        <v>490</v>
      </c>
      <c r="HI3" s="316" t="s">
        <v>489</v>
      </c>
      <c r="HJ3" s="316" t="s">
        <v>488</v>
      </c>
      <c r="HK3" s="316"/>
      <c r="HL3" s="316"/>
      <c r="HM3" s="316"/>
      <c r="HN3" s="316"/>
      <c r="HO3" s="316"/>
      <c r="HP3" s="316"/>
    </row>
    <row r="4" spans="1:224" s="315" customFormat="1" ht="33.950000000000003" customHeight="1">
      <c r="A4" s="329" t="s">
        <v>428</v>
      </c>
      <c r="B4" s="328" t="s">
        <v>480</v>
      </c>
      <c r="C4" s="327" t="s">
        <v>487</v>
      </c>
      <c r="D4" s="326" t="s">
        <v>1149</v>
      </c>
      <c r="E4" s="325" t="s">
        <v>277</v>
      </c>
      <c r="F4" s="324" t="s">
        <v>278</v>
      </c>
      <c r="G4" s="325" t="s">
        <v>417</v>
      </c>
      <c r="H4" s="324" t="s">
        <v>486</v>
      </c>
      <c r="O4" s="323"/>
      <c r="S4" s="322"/>
      <c r="T4" s="322"/>
      <c r="U4" s="290"/>
      <c r="W4" s="321"/>
      <c r="X4" s="288"/>
      <c r="Y4" s="320"/>
      <c r="Z4" s="320"/>
      <c r="AA4" s="320"/>
      <c r="GX4" s="319"/>
      <c r="HB4" s="317" t="s">
        <v>485</v>
      </c>
      <c r="HC4" s="318" t="s">
        <v>275</v>
      </c>
      <c r="HD4" s="316" t="s">
        <v>484</v>
      </c>
      <c r="HE4" s="316" t="s">
        <v>483</v>
      </c>
      <c r="HF4" s="316" t="s">
        <v>482</v>
      </c>
      <c r="HG4" s="316"/>
      <c r="HH4" s="317"/>
      <c r="HI4" s="316"/>
      <c r="HJ4" s="316"/>
      <c r="HK4" s="316"/>
      <c r="HL4" s="316"/>
      <c r="HM4" s="316"/>
      <c r="HN4" s="316"/>
      <c r="HO4" s="316"/>
      <c r="HP4" s="316"/>
    </row>
    <row r="5" spans="1:224" s="277" customFormat="1" ht="15" customHeight="1">
      <c r="A5" s="312" t="s">
        <v>481</v>
      </c>
      <c r="B5" s="275" t="s">
        <v>480</v>
      </c>
      <c r="C5" s="311" t="s">
        <v>479</v>
      </c>
      <c r="D5" s="275"/>
      <c r="E5" s="309" t="s">
        <v>280</v>
      </c>
      <c r="F5" s="297" t="s">
        <v>478</v>
      </c>
      <c r="G5" s="309" t="s">
        <v>412</v>
      </c>
      <c r="H5" s="297" t="s">
        <v>477</v>
      </c>
      <c r="O5" s="292"/>
      <c r="S5" s="291"/>
      <c r="T5" s="291"/>
      <c r="U5" s="290"/>
      <c r="W5" s="289"/>
      <c r="X5" s="307"/>
      <c r="Y5" s="287"/>
      <c r="Z5" s="287"/>
      <c r="AA5" s="287"/>
      <c r="GX5" s="314"/>
      <c r="HB5" s="279"/>
      <c r="HC5" s="313"/>
      <c r="HD5" s="278"/>
      <c r="HE5" s="278"/>
      <c r="HF5" s="278"/>
      <c r="HG5" s="278"/>
      <c r="HH5" s="279"/>
      <c r="HI5" s="278"/>
      <c r="HJ5" s="278"/>
      <c r="HK5" s="278"/>
      <c r="HL5" s="278"/>
      <c r="HM5" s="278"/>
      <c r="HN5" s="278"/>
      <c r="HO5" s="278"/>
      <c r="HP5" s="278"/>
    </row>
    <row r="6" spans="1:224" s="277" customFormat="1" ht="15" customHeight="1">
      <c r="A6" s="312" t="s">
        <v>313</v>
      </c>
      <c r="B6" s="275" t="s">
        <v>476</v>
      </c>
      <c r="C6" s="311" t="s">
        <v>475</v>
      </c>
      <c r="D6" s="275"/>
      <c r="E6" s="309" t="s">
        <v>408</v>
      </c>
      <c r="F6" s="310" t="s">
        <v>474</v>
      </c>
      <c r="G6" s="309" t="s">
        <v>406</v>
      </c>
      <c r="H6" s="297" t="s">
        <v>452</v>
      </c>
      <c r="O6" s="292"/>
      <c r="S6" s="308"/>
      <c r="T6" s="308"/>
      <c r="U6" s="307"/>
      <c r="V6" s="307"/>
      <c r="W6" s="306"/>
      <c r="X6" s="305"/>
      <c r="Y6" s="287"/>
      <c r="Z6" s="287"/>
      <c r="AA6" s="287"/>
      <c r="GT6" s="282"/>
      <c r="GU6" s="304"/>
      <c r="GV6" s="282"/>
      <c r="GW6" s="304"/>
      <c r="GX6" s="283"/>
      <c r="GY6" s="282"/>
      <c r="GZ6" s="282"/>
      <c r="HB6" s="303" t="s">
        <v>473</v>
      </c>
      <c r="HC6" s="303" t="s">
        <v>472</v>
      </c>
      <c r="HD6" s="302" t="s">
        <v>278</v>
      </c>
      <c r="HE6" s="301" t="s">
        <v>471</v>
      </c>
      <c r="HF6" s="281"/>
      <c r="HG6" s="279"/>
      <c r="HH6" s="279"/>
      <c r="HI6" s="278"/>
      <c r="HJ6" s="278"/>
      <c r="HK6" s="278"/>
      <c r="HL6" s="278"/>
      <c r="HM6" s="278"/>
      <c r="HN6" s="278"/>
      <c r="HO6" s="278"/>
      <c r="HP6" s="278"/>
    </row>
    <row r="7" spans="1:224" s="277" customFormat="1" ht="15" customHeight="1">
      <c r="A7" s="274" t="s">
        <v>470</v>
      </c>
      <c r="B7" s="275"/>
      <c r="C7" s="300" t="s">
        <v>469</v>
      </c>
      <c r="D7" s="297" t="s">
        <v>468</v>
      </c>
      <c r="E7" s="299" t="s">
        <v>401</v>
      </c>
      <c r="F7" s="297" t="s">
        <v>467</v>
      </c>
      <c r="G7" s="298" t="s">
        <v>400</v>
      </c>
      <c r="H7" s="297"/>
      <c r="O7" s="292"/>
      <c r="S7" s="291"/>
      <c r="T7" s="291"/>
      <c r="U7" s="290"/>
      <c r="W7" s="289"/>
      <c r="X7" s="288"/>
      <c r="Y7" s="287"/>
      <c r="Z7" s="287"/>
      <c r="AA7" s="287"/>
      <c r="GT7" s="286"/>
      <c r="GU7" s="286"/>
      <c r="GV7" s="285"/>
      <c r="GW7" s="284"/>
      <c r="GX7" s="283"/>
      <c r="GY7" s="282"/>
      <c r="GZ7" s="282"/>
      <c r="HB7" s="279" t="s">
        <v>466</v>
      </c>
      <c r="HC7" s="279" t="s">
        <v>465</v>
      </c>
      <c r="HD7" s="281" t="s">
        <v>464</v>
      </c>
      <c r="HE7" s="280" t="s">
        <v>27</v>
      </c>
      <c r="HF7" s="280" t="s">
        <v>463</v>
      </c>
      <c r="HG7" s="279" t="s">
        <v>94</v>
      </c>
      <c r="HH7" s="279" t="s">
        <v>49</v>
      </c>
      <c r="HI7" s="278" t="s">
        <v>462</v>
      </c>
      <c r="HJ7" s="278"/>
      <c r="HK7" s="278"/>
      <c r="HL7" s="278"/>
      <c r="HM7" s="278"/>
      <c r="HN7" s="278"/>
      <c r="HO7" s="278"/>
      <c r="HP7" s="278"/>
    </row>
    <row r="8" spans="1:224" s="277" customFormat="1" ht="15" customHeight="1">
      <c r="A8" s="296" t="s">
        <v>461</v>
      </c>
      <c r="B8" s="294"/>
      <c r="C8" s="295" t="s">
        <v>409</v>
      </c>
      <c r="D8" s="294"/>
      <c r="E8" s="274" t="s">
        <v>460</v>
      </c>
      <c r="F8" s="275"/>
      <c r="G8" s="293" t="s">
        <v>459</v>
      </c>
      <c r="H8" s="275" t="s">
        <v>458</v>
      </c>
      <c r="O8" s="292"/>
      <c r="S8" s="291"/>
      <c r="T8" s="291"/>
      <c r="U8" s="290"/>
      <c r="W8" s="289"/>
      <c r="X8" s="288"/>
      <c r="Y8" s="287"/>
      <c r="Z8" s="287"/>
      <c r="AA8" s="287"/>
      <c r="GT8" s="286"/>
      <c r="GU8" s="286"/>
      <c r="GV8" s="285"/>
      <c r="GW8" s="284"/>
      <c r="GX8" s="283"/>
      <c r="GY8" s="282"/>
      <c r="GZ8" s="282"/>
      <c r="HB8" s="279"/>
      <c r="HC8" s="279"/>
      <c r="HD8" s="281"/>
      <c r="HE8" s="280"/>
      <c r="HF8" s="280"/>
      <c r="HG8" s="279"/>
      <c r="HH8" s="279"/>
      <c r="HI8" s="278"/>
      <c r="HJ8" s="278"/>
      <c r="HK8" s="278"/>
      <c r="HL8" s="278"/>
      <c r="HM8" s="278"/>
      <c r="HN8" s="278"/>
      <c r="HO8" s="278"/>
      <c r="HP8" s="278"/>
    </row>
    <row r="9" spans="1:224">
      <c r="A9" s="274" t="s">
        <v>457</v>
      </c>
      <c r="B9" s="273"/>
      <c r="C9" s="274" t="s">
        <v>415</v>
      </c>
      <c r="D9" s="276" t="s">
        <v>456</v>
      </c>
      <c r="E9" s="274" t="s">
        <v>455</v>
      </c>
      <c r="F9" s="273"/>
    </row>
    <row r="10" spans="1:224">
      <c r="C10" s="274" t="s">
        <v>402</v>
      </c>
      <c r="D10" s="275" t="s">
        <v>1148</v>
      </c>
      <c r="E10" s="274" t="s">
        <v>454</v>
      </c>
      <c r="F10" s="273" t="s">
        <v>453</v>
      </c>
    </row>
    <row r="11" spans="1:224">
      <c r="C11" s="274" t="s">
        <v>404</v>
      </c>
      <c r="D11" s="273" t="s">
        <v>452</v>
      </c>
    </row>
    <row r="13" spans="1:224">
      <c r="D13" s="272"/>
    </row>
  </sheetData>
  <phoneticPr fontId="57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7"/>
  <sheetViews>
    <sheetView tabSelected="1" zoomScale="99" zoomScaleNormal="99" workbookViewId="0">
      <selection sqref="A1:XFD2"/>
    </sheetView>
  </sheetViews>
  <sheetFormatPr defaultColWidth="9.140625" defaultRowHeight="15"/>
  <cols>
    <col min="1" max="1" width="10.140625" style="340" customWidth="1"/>
    <col min="2" max="2" width="7.140625" style="335" customWidth="1"/>
    <col min="3" max="3" width="8.42578125" style="335" customWidth="1"/>
    <col min="4" max="4" width="17.5703125" style="335" customWidth="1"/>
    <col min="5" max="5" width="17" style="335" customWidth="1"/>
    <col min="6" max="6" width="15.5703125" style="335" customWidth="1"/>
    <col min="7" max="7" width="11.42578125" style="335" customWidth="1"/>
    <col min="8" max="8" width="27.28515625" style="335" customWidth="1"/>
    <col min="9" max="9" width="26.28515625" style="335" customWidth="1"/>
    <col min="10" max="10" width="42" style="335" customWidth="1"/>
    <col min="11" max="11" width="19.7109375" style="335" customWidth="1"/>
    <col min="12" max="12" width="15.85546875" style="335" customWidth="1"/>
    <col min="13" max="13" width="10.140625" style="335" customWidth="1"/>
    <col min="14" max="15" width="8.85546875" style="335" customWidth="1"/>
    <col min="16" max="16" width="8.5703125" style="336" customWidth="1"/>
    <col min="17" max="17" width="9.42578125" style="335" customWidth="1"/>
    <col min="18" max="18" width="8.140625" style="339" customWidth="1"/>
    <col min="19" max="19" width="8.7109375" style="339" customWidth="1"/>
    <col min="20" max="20" width="7.140625" style="339" customWidth="1"/>
    <col min="21" max="21" width="9" style="339" customWidth="1"/>
    <col min="22" max="22" width="6.28515625" style="338" customWidth="1"/>
    <col min="23" max="24" width="10" style="339" customWidth="1"/>
    <col min="25" max="25" width="9.85546875" style="338" customWidth="1"/>
    <col min="26" max="26" width="7.85546875" style="335" customWidth="1"/>
    <col min="27" max="27" width="8.85546875" style="336" customWidth="1"/>
    <col min="28" max="28" width="11.85546875" style="335" customWidth="1"/>
    <col min="29" max="29" width="8.42578125" style="337" customWidth="1"/>
    <col min="30" max="30" width="9" style="336" customWidth="1"/>
    <col min="31" max="31" width="8.42578125" style="336" customWidth="1"/>
    <col min="32" max="32" width="7.85546875" style="337" customWidth="1"/>
    <col min="33" max="33" width="5.85546875" style="336" customWidth="1"/>
    <col min="34" max="34" width="11.5703125" style="337" customWidth="1"/>
    <col min="35" max="37" width="10.85546875" style="336" customWidth="1"/>
    <col min="38" max="38" width="11.5703125" style="337" customWidth="1"/>
    <col min="39" max="39" width="10.85546875" style="336" customWidth="1"/>
    <col min="40" max="40" width="7.85546875" style="336" customWidth="1"/>
    <col min="41" max="41" width="8.140625" style="337" customWidth="1"/>
    <col min="42" max="42" width="9.28515625" style="336" customWidth="1"/>
    <col min="43" max="43" width="7.85546875" style="336" customWidth="1"/>
    <col min="44" max="44" width="9.5703125" style="336" customWidth="1"/>
    <col min="45" max="45" width="7.7109375" style="336" customWidth="1"/>
    <col min="46" max="47" width="12.140625" style="336" customWidth="1"/>
    <col min="48" max="48" width="9.140625" style="335" customWidth="1"/>
    <col min="49" max="50" width="12.7109375" style="335" customWidth="1"/>
    <col min="51" max="51" width="9.140625" style="335"/>
    <col min="52" max="52" width="11.5703125" style="336" customWidth="1"/>
    <col min="53" max="53" width="10.140625" style="336" customWidth="1"/>
    <col min="54" max="16384" width="9.140625" style="335"/>
  </cols>
  <sheetData>
    <row r="1" spans="1:54" ht="68.099999999999994" customHeight="1">
      <c r="A1" s="366" t="s">
        <v>551</v>
      </c>
      <c r="B1" s="366" t="s">
        <v>550</v>
      </c>
      <c r="C1" s="382" t="s">
        <v>410</v>
      </c>
      <c r="D1" s="385" t="s">
        <v>313</v>
      </c>
      <c r="E1" s="385" t="s">
        <v>470</v>
      </c>
      <c r="F1" s="384" t="s">
        <v>549</v>
      </c>
      <c r="G1" s="382" t="s">
        <v>89</v>
      </c>
      <c r="H1" s="383" t="s">
        <v>283</v>
      </c>
      <c r="I1" s="381" t="s">
        <v>548</v>
      </c>
      <c r="J1" s="383" t="s">
        <v>547</v>
      </c>
      <c r="K1" s="383" t="s">
        <v>546</v>
      </c>
      <c r="L1" s="383" t="s">
        <v>545</v>
      </c>
      <c r="M1" s="382" t="s">
        <v>544</v>
      </c>
      <c r="N1" s="382" t="s">
        <v>543</v>
      </c>
      <c r="O1" s="381" t="s">
        <v>542</v>
      </c>
      <c r="P1" s="380" t="s">
        <v>541</v>
      </c>
      <c r="Q1" s="379" t="s">
        <v>540</v>
      </c>
      <c r="R1" s="378" t="s">
        <v>539</v>
      </c>
      <c r="S1" s="378" t="s">
        <v>538</v>
      </c>
      <c r="T1" s="378" t="s">
        <v>537</v>
      </c>
      <c r="U1" s="378" t="s">
        <v>536</v>
      </c>
      <c r="V1" s="377" t="s">
        <v>535</v>
      </c>
      <c r="W1" s="376" t="s">
        <v>534</v>
      </c>
      <c r="X1" s="375" t="s">
        <v>533</v>
      </c>
      <c r="Y1" s="374" t="s">
        <v>532</v>
      </c>
      <c r="Z1" s="366" t="s">
        <v>531</v>
      </c>
      <c r="AA1" s="365" t="s">
        <v>530</v>
      </c>
      <c r="AB1" s="366" t="s">
        <v>529</v>
      </c>
      <c r="AC1" s="371" t="s">
        <v>528</v>
      </c>
      <c r="AD1" s="373" t="s">
        <v>527</v>
      </c>
      <c r="AE1" s="365" t="s">
        <v>290</v>
      </c>
      <c r="AF1" s="371" t="s">
        <v>526</v>
      </c>
      <c r="AG1" s="365" t="s">
        <v>525</v>
      </c>
      <c r="AH1" s="371" t="s">
        <v>524</v>
      </c>
      <c r="AI1" s="365" t="s">
        <v>523</v>
      </c>
      <c r="AJ1" s="372" t="s">
        <v>522</v>
      </c>
      <c r="AK1" s="365" t="s">
        <v>521</v>
      </c>
      <c r="AL1" s="371" t="s">
        <v>520</v>
      </c>
      <c r="AM1" s="365" t="s">
        <v>519</v>
      </c>
      <c r="AN1" s="372" t="s">
        <v>518</v>
      </c>
      <c r="AO1" s="371" t="s">
        <v>517</v>
      </c>
      <c r="AP1" s="365" t="s">
        <v>516</v>
      </c>
      <c r="AQ1" s="365" t="s">
        <v>515</v>
      </c>
      <c r="AR1" s="370" t="s">
        <v>514</v>
      </c>
      <c r="AS1" s="367" t="s">
        <v>391</v>
      </c>
      <c r="AT1" s="369" t="s">
        <v>513</v>
      </c>
      <c r="AU1" s="367" t="s">
        <v>512</v>
      </c>
      <c r="AV1" s="368" t="s">
        <v>511</v>
      </c>
      <c r="AW1" s="367" t="s">
        <v>510</v>
      </c>
      <c r="AX1" s="367" t="s">
        <v>509</v>
      </c>
      <c r="AY1" s="366" t="s">
        <v>508</v>
      </c>
      <c r="AZ1" s="365" t="s">
        <v>507</v>
      </c>
      <c r="BA1" s="365" t="s">
        <v>506</v>
      </c>
      <c r="BB1" s="335" t="s">
        <v>324</v>
      </c>
    </row>
    <row r="2" spans="1:54" s="343" customFormat="1" ht="30" customHeight="1">
      <c r="A2" s="364">
        <v>1</v>
      </c>
      <c r="B2" s="358"/>
      <c r="C2" s="358"/>
      <c r="D2" s="358" t="s">
        <v>476</v>
      </c>
      <c r="E2" s="358"/>
      <c r="F2" s="358" t="s">
        <v>505</v>
      </c>
      <c r="G2" s="363" t="s">
        <v>1147</v>
      </c>
      <c r="H2" s="363" t="s">
        <v>1150</v>
      </c>
      <c r="I2" s="363" t="s">
        <v>1150</v>
      </c>
      <c r="J2" s="362" t="s">
        <v>1151</v>
      </c>
      <c r="K2" s="361" t="s">
        <v>500</v>
      </c>
      <c r="L2" s="270" t="s">
        <v>448</v>
      </c>
      <c r="M2" s="360"/>
      <c r="N2" s="360"/>
      <c r="O2" s="358" t="s">
        <v>499</v>
      </c>
      <c r="P2" s="359">
        <v>10.95</v>
      </c>
      <c r="Q2" s="358" t="s">
        <v>498</v>
      </c>
      <c r="R2" s="358">
        <v>35</v>
      </c>
      <c r="S2" s="358">
        <v>53</v>
      </c>
      <c r="T2" s="358">
        <v>30</v>
      </c>
      <c r="U2" s="345"/>
      <c r="V2" s="345">
        <v>4</v>
      </c>
      <c r="W2" s="357">
        <f t="shared" ref="W2:W6" si="0">IF(R2="","",R2*S2*T2/1000000)</f>
        <v>5.5649999999999998E-2</v>
      </c>
      <c r="X2" s="356">
        <v>56</v>
      </c>
      <c r="Y2" s="355">
        <f t="shared" ref="Y2:Y6" si="1">IF(V2="","",X2/W2*V2)</f>
        <v>4025.1572327044028</v>
      </c>
      <c r="Z2" s="354">
        <v>3200</v>
      </c>
      <c r="AA2" s="344">
        <f t="shared" ref="AA2:AA6" si="2">IF(ISERROR(Z2/Y2),"",Z2/Y2)</f>
        <v>0.79499999999999993</v>
      </c>
      <c r="AB2" s="353" t="s">
        <v>320</v>
      </c>
      <c r="AC2" s="352">
        <v>0.191</v>
      </c>
      <c r="AD2" s="344">
        <f>IF(ISERROR(P2*AC2),"",P2*AC2)</f>
        <v>2.09145</v>
      </c>
      <c r="AE2" s="344">
        <f t="shared" ref="AE2:AE6" si="3">IF(ISERROR(P2+AA2+AD2),"",P2+AA2+AD2)</f>
        <v>13.836449999999999</v>
      </c>
      <c r="AF2" s="349">
        <v>0.05</v>
      </c>
      <c r="AG2" s="344">
        <f>IF(ISERROR(AT2*AF2),"",AT2*AF2)</f>
        <v>1.4042714464062778</v>
      </c>
      <c r="AH2" s="349">
        <v>0.1</v>
      </c>
      <c r="AI2" s="344">
        <f>IF(ISERROR(AT2*AH2),"",AT2*AH2)</f>
        <v>2.8085428928125555</v>
      </c>
      <c r="AJ2" s="347">
        <v>2.5</v>
      </c>
      <c r="AK2" s="351">
        <f>IF((AU2-AT2)&lt;AJ2,AJ2-(AU2-AT2),0)</f>
        <v>1.0957285535937196</v>
      </c>
      <c r="AL2" s="349">
        <v>0.1</v>
      </c>
      <c r="AM2" s="344">
        <f>IF(ISERROR(AT2*AL2),"",AT2*AL2)</f>
        <v>2.8085428928125555</v>
      </c>
      <c r="AN2" s="350" t="s">
        <v>497</v>
      </c>
      <c r="AO2" s="349">
        <v>0.1</v>
      </c>
      <c r="AP2" s="344">
        <f>IF(ISERROR(AT2*AO2),"",AT2*AO2)</f>
        <v>2.8085428928125555</v>
      </c>
      <c r="AQ2" s="344">
        <f>IF(ISERROR(AG2+AI2+AK2+AM2+AP2),"",AG2+AI2+AK2+AM2+AP2)</f>
        <v>10.925628678437663</v>
      </c>
      <c r="AR2" s="344">
        <f>IF(ISERROR(AE2+AQ2),"",AE2+AQ2)</f>
        <v>24.762078678437661</v>
      </c>
      <c r="AS2" s="346">
        <f>IF(ISERROR((AT2-AR2)/AT2),"",(AT2-AR2)/AT2)</f>
        <v>0.11833005143673617</v>
      </c>
      <c r="AT2" s="347">
        <v>28.085428928125555</v>
      </c>
      <c r="AU2" s="348">
        <f>IF(ISERROR(AT2*1.05),"",AT2*1.05)</f>
        <v>29.489700374531836</v>
      </c>
      <c r="AV2" s="347">
        <v>62.99</v>
      </c>
      <c r="AW2" s="346">
        <f>IF(ISERROR((AV2-AT2)/AV2),"",(AV2-AT2)/AV2)</f>
        <v>0.55412876761191365</v>
      </c>
      <c r="AX2" s="346">
        <f>IF(ISERROR((AV2-AU2*1.07)/AV2),"",(AV2-AU2*1.07)/AV2)</f>
        <v>0.49906367041198496</v>
      </c>
      <c r="AY2" s="345"/>
      <c r="AZ2" s="344">
        <f>IF(ISERROR(AR2*AY2),"",AR2*AY2)</f>
        <v>0</v>
      </c>
      <c r="BA2" s="344">
        <f>IF(ISERROR(AT2*AY2),"",AT2*AY2)</f>
        <v>0</v>
      </c>
      <c r="BB2" s="343">
        <v>800</v>
      </c>
    </row>
    <row r="3" spans="1:54" s="343" customFormat="1" ht="30" customHeight="1">
      <c r="A3" s="364">
        <v>2</v>
      </c>
      <c r="B3" s="358"/>
      <c r="C3" s="358"/>
      <c r="D3" s="358" t="s">
        <v>476</v>
      </c>
      <c r="E3" s="358"/>
      <c r="F3" s="358" t="s">
        <v>504</v>
      </c>
      <c r="G3" s="363" t="s">
        <v>1147</v>
      </c>
      <c r="H3" s="363" t="s">
        <v>1150</v>
      </c>
      <c r="I3" s="363" t="s">
        <v>1150</v>
      </c>
      <c r="J3" s="362" t="s">
        <v>1151</v>
      </c>
      <c r="K3" s="361" t="s">
        <v>500</v>
      </c>
      <c r="L3" s="270" t="s">
        <v>449</v>
      </c>
      <c r="M3" s="360"/>
      <c r="N3" s="360"/>
      <c r="O3" s="358" t="s">
        <v>499</v>
      </c>
      <c r="P3" s="359">
        <v>10.95</v>
      </c>
      <c r="Q3" s="358" t="s">
        <v>498</v>
      </c>
      <c r="R3" s="358">
        <v>35</v>
      </c>
      <c r="S3" s="358">
        <v>53</v>
      </c>
      <c r="T3" s="358">
        <v>30</v>
      </c>
      <c r="U3" s="356"/>
      <c r="V3" s="345">
        <v>4</v>
      </c>
      <c r="W3" s="357">
        <f t="shared" si="0"/>
        <v>5.5649999999999998E-2</v>
      </c>
      <c r="X3" s="356">
        <v>56</v>
      </c>
      <c r="Y3" s="355">
        <f t="shared" si="1"/>
        <v>4025.1572327044028</v>
      </c>
      <c r="Z3" s="354">
        <v>3200</v>
      </c>
      <c r="AA3" s="344">
        <f t="shared" si="2"/>
        <v>0.79499999999999993</v>
      </c>
      <c r="AB3" s="353" t="s">
        <v>320</v>
      </c>
      <c r="AC3" s="352">
        <v>0.191</v>
      </c>
      <c r="AD3" s="344">
        <f>IF(ISERROR(P3*AC3),"",P3*AC3)</f>
        <v>2.09145</v>
      </c>
      <c r="AE3" s="344">
        <f t="shared" si="3"/>
        <v>13.836449999999999</v>
      </c>
      <c r="AF3" s="349">
        <v>0.05</v>
      </c>
      <c r="AG3" s="344">
        <f>IF(ISERROR(AT3*AF3),"",AT3*AF3)</f>
        <v>1.4042714464062778</v>
      </c>
      <c r="AH3" s="349">
        <v>0.1</v>
      </c>
      <c r="AI3" s="344">
        <f>IF(ISERROR(AT3*AH3),"",AT3*AH3)</f>
        <v>2.8085428928125555</v>
      </c>
      <c r="AJ3" s="347">
        <v>2.5</v>
      </c>
      <c r="AK3" s="351">
        <f>IF((AU3-AT3)&lt;AJ3,AJ3-(AU3-AT3),0)</f>
        <v>1.0957285535937196</v>
      </c>
      <c r="AL3" s="349">
        <v>0.1</v>
      </c>
      <c r="AM3" s="344">
        <f>IF(ISERROR(AT3*AL3),"",AT3*AL3)</f>
        <v>2.8085428928125555</v>
      </c>
      <c r="AN3" s="350" t="s">
        <v>497</v>
      </c>
      <c r="AO3" s="349">
        <v>0.1</v>
      </c>
      <c r="AP3" s="344">
        <f>IF(ISERROR(AT3*AO3),"",AT3*AO3)</f>
        <v>2.8085428928125555</v>
      </c>
      <c r="AQ3" s="344">
        <f>IF(ISERROR(AG3+AI3+AK3+AM3+AP3),"",AG3+AI3+AK3+AM3+AP3)</f>
        <v>10.925628678437663</v>
      </c>
      <c r="AR3" s="344">
        <f>IF(ISERROR(AE3+AQ3),"",AE3+AQ3)</f>
        <v>24.762078678437661</v>
      </c>
      <c r="AS3" s="346">
        <f>IF(ISERROR((AT3-AR3)/AT3),"",(AT3-AR3)/AT3)</f>
        <v>0.11833005143673617</v>
      </c>
      <c r="AT3" s="347">
        <v>28.085428928125555</v>
      </c>
      <c r="AU3" s="348">
        <f>IF(ISERROR(AT3*1.05),"",AT3*1.05)</f>
        <v>29.489700374531836</v>
      </c>
      <c r="AV3" s="347">
        <v>62.99</v>
      </c>
      <c r="AW3" s="346">
        <f>IF(ISERROR((AV3-AT3)/AV3),"",(AV3-AT3)/AV3)</f>
        <v>0.55412876761191365</v>
      </c>
      <c r="AX3" s="346">
        <f>IF(ISERROR((AV3-AU3*1.07)/AV3),"",(AV3-AU3*1.07)/AV3)</f>
        <v>0.49906367041198496</v>
      </c>
      <c r="AY3" s="345"/>
      <c r="AZ3" s="344">
        <f>IF(ISERROR(AR3*AY3),"",AR3*AY3)</f>
        <v>0</v>
      </c>
      <c r="BA3" s="344">
        <f>IF(ISERROR(AT3*AY3),"",AT3*AY3)</f>
        <v>0</v>
      </c>
      <c r="BB3" s="343">
        <v>800</v>
      </c>
    </row>
    <row r="4" spans="1:54" s="343" customFormat="1" ht="30" customHeight="1">
      <c r="A4" s="364">
        <v>3</v>
      </c>
      <c r="B4" s="358"/>
      <c r="C4" s="358"/>
      <c r="D4" s="358" t="s">
        <v>476</v>
      </c>
      <c r="E4" s="358"/>
      <c r="F4" s="358" t="s">
        <v>503</v>
      </c>
      <c r="G4" s="363" t="s">
        <v>1147</v>
      </c>
      <c r="H4" s="363" t="s">
        <v>1150</v>
      </c>
      <c r="I4" s="363" t="s">
        <v>1150</v>
      </c>
      <c r="J4" s="362" t="s">
        <v>1151</v>
      </c>
      <c r="K4" s="361" t="s">
        <v>500</v>
      </c>
      <c r="L4" s="270" t="s">
        <v>447</v>
      </c>
      <c r="M4" s="360"/>
      <c r="N4" s="360"/>
      <c r="O4" s="358" t="s">
        <v>499</v>
      </c>
      <c r="P4" s="359">
        <v>10.95</v>
      </c>
      <c r="Q4" s="358" t="s">
        <v>498</v>
      </c>
      <c r="R4" s="358">
        <v>35</v>
      </c>
      <c r="S4" s="358">
        <v>53</v>
      </c>
      <c r="T4" s="358">
        <v>30</v>
      </c>
      <c r="U4" s="356"/>
      <c r="V4" s="345">
        <v>4</v>
      </c>
      <c r="W4" s="357">
        <f t="shared" si="0"/>
        <v>5.5649999999999998E-2</v>
      </c>
      <c r="X4" s="356">
        <v>56</v>
      </c>
      <c r="Y4" s="355">
        <f t="shared" si="1"/>
        <v>4025.1572327044028</v>
      </c>
      <c r="Z4" s="354">
        <v>3200</v>
      </c>
      <c r="AA4" s="344">
        <f t="shared" si="2"/>
        <v>0.79499999999999993</v>
      </c>
      <c r="AB4" s="353" t="s">
        <v>320</v>
      </c>
      <c r="AC4" s="352">
        <v>0.191</v>
      </c>
      <c r="AD4" s="344">
        <f>IF(ISERROR(P4*AC4),"",P4*AC4)</f>
        <v>2.09145</v>
      </c>
      <c r="AE4" s="344">
        <f t="shared" si="3"/>
        <v>13.836449999999999</v>
      </c>
      <c r="AF4" s="349">
        <v>0.05</v>
      </c>
      <c r="AG4" s="344">
        <f>IF(ISERROR(AT4*AF4),"",AT4*AF4)</f>
        <v>1.4042714464062778</v>
      </c>
      <c r="AH4" s="349">
        <v>0.1</v>
      </c>
      <c r="AI4" s="344">
        <f>IF(ISERROR(AT4*AH4),"",AT4*AH4)</f>
        <v>2.8085428928125555</v>
      </c>
      <c r="AJ4" s="347">
        <v>2.5</v>
      </c>
      <c r="AK4" s="351">
        <f>IF((AU4-AT4)&lt;AJ4,AJ4-(AU4-AT4),0)</f>
        <v>1.0957285535937196</v>
      </c>
      <c r="AL4" s="349">
        <v>0.1</v>
      </c>
      <c r="AM4" s="344">
        <f>IF(ISERROR(AT4*AL4),"",AT4*AL4)</f>
        <v>2.8085428928125555</v>
      </c>
      <c r="AN4" s="350" t="s">
        <v>497</v>
      </c>
      <c r="AO4" s="349">
        <v>0.1</v>
      </c>
      <c r="AP4" s="344">
        <f>IF(ISERROR(AT4*AO4),"",AT4*AO4)</f>
        <v>2.8085428928125555</v>
      </c>
      <c r="AQ4" s="344">
        <f>IF(ISERROR(AG4+AI4+AK4+AM4+AP4),"",AG4+AI4+AK4+AM4+AP4)</f>
        <v>10.925628678437663</v>
      </c>
      <c r="AR4" s="344">
        <f>IF(ISERROR(AE4+AQ4),"",AE4+AQ4)</f>
        <v>24.762078678437661</v>
      </c>
      <c r="AS4" s="346">
        <f>IF(ISERROR((AT4-AR4)/AT4),"",(AT4-AR4)/AT4)</f>
        <v>0.11833005143673617</v>
      </c>
      <c r="AT4" s="347">
        <v>28.085428928125555</v>
      </c>
      <c r="AU4" s="348">
        <f>IF(ISERROR(AT4*1.05),"",AT4*1.05)</f>
        <v>29.489700374531836</v>
      </c>
      <c r="AV4" s="347">
        <v>62.99</v>
      </c>
      <c r="AW4" s="346">
        <f>IF(ISERROR((AV4-AT4)/AV4),"",(AV4-AT4)/AV4)</f>
        <v>0.55412876761191365</v>
      </c>
      <c r="AX4" s="346">
        <f>IF(ISERROR((AV4-AU4*1.07)/AV4),"",(AV4-AU4*1.07)/AV4)</f>
        <v>0.49906367041198496</v>
      </c>
      <c r="AY4" s="345"/>
      <c r="AZ4" s="344">
        <f>IF(ISERROR(AR4*AY4),"",AR4*AY4)</f>
        <v>0</v>
      </c>
      <c r="BA4" s="344">
        <f>IF(ISERROR(AT4*AY4),"",AT4*AY4)</f>
        <v>0</v>
      </c>
      <c r="BB4" s="343">
        <v>800</v>
      </c>
    </row>
    <row r="5" spans="1:54" s="343" customFormat="1" ht="30" customHeight="1">
      <c r="A5" s="364">
        <v>4</v>
      </c>
      <c r="B5" s="358"/>
      <c r="C5" s="358"/>
      <c r="D5" s="358" t="s">
        <v>476</v>
      </c>
      <c r="E5" s="358"/>
      <c r="F5" s="358" t="s">
        <v>502</v>
      </c>
      <c r="G5" s="363" t="s">
        <v>1147</v>
      </c>
      <c r="H5" s="363" t="s">
        <v>1150</v>
      </c>
      <c r="I5" s="363" t="s">
        <v>1150</v>
      </c>
      <c r="J5" s="362" t="s">
        <v>1151</v>
      </c>
      <c r="K5" s="361" t="s">
        <v>500</v>
      </c>
      <c r="L5" s="270" t="s">
        <v>450</v>
      </c>
      <c r="M5" s="360"/>
      <c r="N5" s="360"/>
      <c r="O5" s="358" t="s">
        <v>499</v>
      </c>
      <c r="P5" s="359">
        <v>10.95</v>
      </c>
      <c r="Q5" s="358" t="s">
        <v>498</v>
      </c>
      <c r="R5" s="358">
        <v>35</v>
      </c>
      <c r="S5" s="358">
        <v>53</v>
      </c>
      <c r="T5" s="358">
        <v>30</v>
      </c>
      <c r="U5" s="356"/>
      <c r="V5" s="345">
        <v>4</v>
      </c>
      <c r="W5" s="357">
        <f t="shared" si="0"/>
        <v>5.5649999999999998E-2</v>
      </c>
      <c r="X5" s="356">
        <v>56</v>
      </c>
      <c r="Y5" s="355">
        <f t="shared" si="1"/>
        <v>4025.1572327044028</v>
      </c>
      <c r="Z5" s="354">
        <v>3200</v>
      </c>
      <c r="AA5" s="344">
        <f t="shared" si="2"/>
        <v>0.79499999999999993</v>
      </c>
      <c r="AB5" s="353" t="s">
        <v>320</v>
      </c>
      <c r="AC5" s="352">
        <v>0.191</v>
      </c>
      <c r="AD5" s="344">
        <f>IF(ISERROR(P5*AC5),"",P5*AC5)</f>
        <v>2.09145</v>
      </c>
      <c r="AE5" s="344">
        <f t="shared" si="3"/>
        <v>13.836449999999999</v>
      </c>
      <c r="AF5" s="349">
        <v>0.05</v>
      </c>
      <c r="AG5" s="344">
        <f>IF(ISERROR(AT5*AF5),"",AT5*AF5)</f>
        <v>1.4042714464062778</v>
      </c>
      <c r="AH5" s="349">
        <v>0.1</v>
      </c>
      <c r="AI5" s="344">
        <f>IF(ISERROR(AT5*AH5),"",AT5*AH5)</f>
        <v>2.8085428928125555</v>
      </c>
      <c r="AJ5" s="347">
        <v>2.5</v>
      </c>
      <c r="AK5" s="351">
        <f>IF((AU5-AT5)&lt;AJ5,AJ5-(AU5-AT5),0)</f>
        <v>1.0957285535937196</v>
      </c>
      <c r="AL5" s="349">
        <v>0.1</v>
      </c>
      <c r="AM5" s="344">
        <f>IF(ISERROR(AT5*AL5),"",AT5*AL5)</f>
        <v>2.8085428928125555</v>
      </c>
      <c r="AN5" s="350" t="s">
        <v>497</v>
      </c>
      <c r="AO5" s="349">
        <v>0.1</v>
      </c>
      <c r="AP5" s="344">
        <f>IF(ISERROR(AT5*AO5),"",AT5*AO5)</f>
        <v>2.8085428928125555</v>
      </c>
      <c r="AQ5" s="344">
        <f>IF(ISERROR(AG5+AI5+AK5+AM5+AP5),"",AG5+AI5+AK5+AM5+AP5)</f>
        <v>10.925628678437663</v>
      </c>
      <c r="AR5" s="344">
        <f>IF(ISERROR(AE5+AQ5),"",AE5+AQ5)</f>
        <v>24.762078678437661</v>
      </c>
      <c r="AS5" s="346">
        <f>IF(ISERROR((AT5-AR5)/AT5),"",(AT5-AR5)/AT5)</f>
        <v>0.11833005143673617</v>
      </c>
      <c r="AT5" s="347">
        <v>28.085428928125555</v>
      </c>
      <c r="AU5" s="348">
        <f>IF(ISERROR(AT5*1.05),"",AT5*1.05)</f>
        <v>29.489700374531836</v>
      </c>
      <c r="AV5" s="347">
        <v>62.99</v>
      </c>
      <c r="AW5" s="346">
        <f>IF(ISERROR((AV5-AT5)/AV5),"",(AV5-AT5)/AV5)</f>
        <v>0.55412876761191365</v>
      </c>
      <c r="AX5" s="346">
        <f>IF(ISERROR((AV5-AU5*1.07)/AV5),"",(AV5-AU5*1.07)/AV5)</f>
        <v>0.49906367041198496</v>
      </c>
      <c r="AY5" s="345"/>
      <c r="AZ5" s="344">
        <f>IF(ISERROR(AR5*AY5),"",AR5*AY5)</f>
        <v>0</v>
      </c>
      <c r="BA5" s="344">
        <f>IF(ISERROR(AT5*AY5),"",AT5*AY5)</f>
        <v>0</v>
      </c>
      <c r="BB5" s="343">
        <v>800</v>
      </c>
    </row>
    <row r="6" spans="1:54" ht="30" customHeight="1">
      <c r="A6" s="342">
        <v>8</v>
      </c>
      <c r="B6" s="341"/>
      <c r="C6" s="341"/>
      <c r="D6" s="358" t="s">
        <v>476</v>
      </c>
      <c r="E6" s="358"/>
      <c r="F6" s="358" t="s">
        <v>501</v>
      </c>
      <c r="G6" s="363" t="s">
        <v>1147</v>
      </c>
      <c r="H6" s="363" t="s">
        <v>1150</v>
      </c>
      <c r="I6" s="363" t="s">
        <v>1150</v>
      </c>
      <c r="J6" s="362" t="s">
        <v>1151</v>
      </c>
      <c r="K6" s="361" t="s">
        <v>500</v>
      </c>
      <c r="L6" s="270" t="s">
        <v>451</v>
      </c>
      <c r="M6" s="360"/>
      <c r="N6" s="360"/>
      <c r="O6" s="358" t="s">
        <v>499</v>
      </c>
      <c r="P6" s="359">
        <v>10.95</v>
      </c>
      <c r="Q6" s="358" t="s">
        <v>498</v>
      </c>
      <c r="R6" s="358">
        <v>35</v>
      </c>
      <c r="S6" s="358">
        <v>53</v>
      </c>
      <c r="T6" s="358">
        <v>30</v>
      </c>
      <c r="U6" s="356"/>
      <c r="V6" s="345">
        <v>4</v>
      </c>
      <c r="W6" s="357">
        <f t="shared" si="0"/>
        <v>5.5649999999999998E-2</v>
      </c>
      <c r="X6" s="356">
        <v>56</v>
      </c>
      <c r="Y6" s="355">
        <f t="shared" si="1"/>
        <v>4025.1572327044028</v>
      </c>
      <c r="Z6" s="354">
        <v>3200</v>
      </c>
      <c r="AA6" s="344">
        <f t="shared" si="2"/>
        <v>0.79499999999999993</v>
      </c>
      <c r="AB6" s="353" t="s">
        <v>320</v>
      </c>
      <c r="AC6" s="352">
        <v>0.191</v>
      </c>
      <c r="AD6" s="344">
        <f>IF(ISERROR(P6*AC6),"",P6*AC6)</f>
        <v>2.09145</v>
      </c>
      <c r="AE6" s="344">
        <f t="shared" si="3"/>
        <v>13.836449999999999</v>
      </c>
      <c r="AF6" s="349">
        <v>0.05</v>
      </c>
      <c r="AG6" s="344">
        <f>IF(ISERROR(AT6*AF6),"",AT6*AF6)</f>
        <v>1.4042714464062778</v>
      </c>
      <c r="AH6" s="349">
        <v>0.1</v>
      </c>
      <c r="AI6" s="344">
        <f>IF(ISERROR(AT6*AH6),"",AT6*AH6)</f>
        <v>2.8085428928125555</v>
      </c>
      <c r="AJ6" s="347">
        <v>2.5</v>
      </c>
      <c r="AK6" s="351">
        <f>IF((AU6-AT6)&lt;AJ6,AJ6-(AU6-AT6),0)</f>
        <v>1.0957285535937196</v>
      </c>
      <c r="AL6" s="349">
        <v>0.1</v>
      </c>
      <c r="AM6" s="344">
        <f>IF(ISERROR(AT6*AL6),"",AT6*AL6)</f>
        <v>2.8085428928125555</v>
      </c>
      <c r="AN6" s="350" t="s">
        <v>497</v>
      </c>
      <c r="AO6" s="349">
        <v>0.1</v>
      </c>
      <c r="AP6" s="344">
        <f>IF(ISERROR(AT6*AO6),"",AT6*AO6)</f>
        <v>2.8085428928125555</v>
      </c>
      <c r="AQ6" s="344">
        <f>IF(ISERROR(AG6+AI6+AK6+AM6+AP6),"",AG6+AI6+AK6+AM6+AP6)</f>
        <v>10.925628678437663</v>
      </c>
      <c r="AR6" s="344">
        <f>IF(ISERROR(AE6+AQ6),"",AE6+AQ6)</f>
        <v>24.762078678437661</v>
      </c>
      <c r="AS6" s="346">
        <f>IF(ISERROR((AT6-AR6)/AT6),"",(AT6-AR6)/AT6)</f>
        <v>0.11833005143673617</v>
      </c>
      <c r="AT6" s="347">
        <v>28.085428928125555</v>
      </c>
      <c r="AU6" s="348">
        <f>IF(ISERROR(AT6*1.05),"",AT6*1.05)</f>
        <v>29.489700374531836</v>
      </c>
      <c r="AV6" s="347">
        <v>62.99</v>
      </c>
      <c r="AW6" s="346">
        <f>IF(ISERROR((AV6-AT6)/AV6),"",(AV6-AT6)/AV6)</f>
        <v>0.55412876761191365</v>
      </c>
      <c r="AX6" s="346">
        <f>IF(ISERROR((AV6-AU6*1.07)/AV6),"",(AV6-AU6*1.07)/AV6)</f>
        <v>0.49906367041198496</v>
      </c>
      <c r="AY6" s="345"/>
      <c r="AZ6" s="344">
        <f>IF(ISERROR(AR6*AY6),"",AR6*AY6)</f>
        <v>0</v>
      </c>
      <c r="BA6" s="344">
        <f>IF(ISERROR(AT6*AY6),"",AT6*AY6)</f>
        <v>0</v>
      </c>
      <c r="BB6" s="343">
        <v>800</v>
      </c>
    </row>
    <row r="7" spans="1:54">
      <c r="AS7" s="337"/>
      <c r="AV7" s="336"/>
      <c r="AW7" s="337"/>
      <c r="AX7" s="337"/>
      <c r="AY7" s="338"/>
    </row>
  </sheetData>
  <sheetProtection insertRows="0" deleteRows="0" sort="0"/>
  <protectedRanges>
    <protectedRange sqref="AV7:AY7 R7:AS7 R8:AU237 AL2:AS6 AA2:AA6 AW2:AX6 W2:Y6 AD2:AJ6 A2:Q237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honeticPr fontId="5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C12" workbookViewId="0">
      <selection activeCell="F11" sqref="F11"/>
    </sheetView>
  </sheetViews>
  <sheetFormatPr defaultColWidth="8.7109375" defaultRowHeight="15"/>
  <cols>
    <col min="1" max="1" width="18.28515625" style="271" customWidth="1"/>
    <col min="2" max="3" width="34.42578125" style="271" customWidth="1"/>
    <col min="4" max="4" width="20.5703125" style="271" customWidth="1"/>
    <col min="5" max="5" width="30.85546875" style="271" customWidth="1"/>
    <col min="6" max="7" width="24.85546875" style="271" customWidth="1"/>
    <col min="8" max="8" width="21" style="271" customWidth="1"/>
    <col min="9" max="9" width="17.7109375" style="271" customWidth="1"/>
    <col min="10" max="11" width="14.28515625" style="271" customWidth="1"/>
    <col min="12" max="16384" width="8.7109375" style="271"/>
  </cols>
  <sheetData>
    <row r="1" spans="1:11" ht="30">
      <c r="A1" s="391" t="s">
        <v>1077</v>
      </c>
      <c r="B1" s="390" t="s">
        <v>265</v>
      </c>
      <c r="C1" s="389" t="s">
        <v>481</v>
      </c>
      <c r="D1" s="388" t="s">
        <v>313</v>
      </c>
      <c r="E1" s="387" t="s">
        <v>470</v>
      </c>
      <c r="F1" s="387" t="s">
        <v>1076</v>
      </c>
      <c r="G1" s="387" t="s">
        <v>1075</v>
      </c>
      <c r="H1" s="387" t="s">
        <v>401</v>
      </c>
      <c r="I1" s="387" t="s">
        <v>1074</v>
      </c>
      <c r="J1" s="387" t="s">
        <v>1073</v>
      </c>
      <c r="K1" s="387" t="s">
        <v>400</v>
      </c>
    </row>
    <row r="2" spans="1:11">
      <c r="A2" s="386" t="s">
        <v>1072</v>
      </c>
      <c r="B2" s="386" t="s">
        <v>1071</v>
      </c>
      <c r="C2" s="386" t="s">
        <v>1070</v>
      </c>
      <c r="F2" s="271" t="s">
        <v>1069</v>
      </c>
      <c r="G2" s="271" t="s">
        <v>1068</v>
      </c>
      <c r="K2" s="271" t="s">
        <v>1067</v>
      </c>
    </row>
    <row r="3" spans="1:11">
      <c r="A3" s="386" t="s">
        <v>26</v>
      </c>
      <c r="B3" s="386" t="s">
        <v>1066</v>
      </c>
      <c r="C3" s="386" t="s">
        <v>1065</v>
      </c>
      <c r="D3" s="271" t="s">
        <v>1064</v>
      </c>
      <c r="E3" s="271" t="s">
        <v>1063</v>
      </c>
      <c r="F3" s="271" t="s">
        <v>1062</v>
      </c>
      <c r="G3" s="271" t="s">
        <v>1061</v>
      </c>
      <c r="H3" s="271" t="s">
        <v>1060</v>
      </c>
      <c r="I3" s="271" t="s">
        <v>1059</v>
      </c>
      <c r="J3" s="335" t="s">
        <v>1058</v>
      </c>
      <c r="K3" s="271" t="s">
        <v>1057</v>
      </c>
    </row>
    <row r="4" spans="1:11">
      <c r="A4" s="386" t="s">
        <v>1056</v>
      </c>
      <c r="B4" s="386" t="s">
        <v>1055</v>
      </c>
      <c r="C4" s="386" t="s">
        <v>1054</v>
      </c>
      <c r="D4" s="271" t="s">
        <v>1053</v>
      </c>
      <c r="E4" s="271" t="s">
        <v>1052</v>
      </c>
      <c r="F4" s="271" t="s">
        <v>1051</v>
      </c>
      <c r="G4" s="271" t="s">
        <v>1050</v>
      </c>
      <c r="H4" s="271" t="s">
        <v>1049</v>
      </c>
      <c r="I4" s="271" t="s">
        <v>1048</v>
      </c>
      <c r="J4" s="335" t="s">
        <v>1047</v>
      </c>
      <c r="K4" s="271" t="s">
        <v>1046</v>
      </c>
    </row>
    <row r="5" spans="1:11">
      <c r="A5" s="386" t="s">
        <v>1045</v>
      </c>
      <c r="B5" s="386" t="s">
        <v>1044</v>
      </c>
      <c r="C5" s="386" t="s">
        <v>1044</v>
      </c>
      <c r="D5" s="271" t="s">
        <v>1043</v>
      </c>
      <c r="E5" s="271" t="s">
        <v>1042</v>
      </c>
      <c r="F5" s="271" t="s">
        <v>1041</v>
      </c>
      <c r="G5" s="271" t="s">
        <v>1040</v>
      </c>
      <c r="H5" s="271" t="s">
        <v>1039</v>
      </c>
      <c r="I5" s="271" t="s">
        <v>1038</v>
      </c>
      <c r="J5" s="335" t="s">
        <v>1037</v>
      </c>
      <c r="K5" s="271" t="s">
        <v>1036</v>
      </c>
    </row>
    <row r="6" spans="1:11">
      <c r="A6" s="386" t="s">
        <v>1035</v>
      </c>
      <c r="B6" s="386" t="s">
        <v>1034</v>
      </c>
      <c r="C6" s="386" t="s">
        <v>1033</v>
      </c>
      <c r="D6" s="271" t="s">
        <v>1032</v>
      </c>
      <c r="E6" s="271" t="s">
        <v>1031</v>
      </c>
      <c r="F6" s="271" t="s">
        <v>1030</v>
      </c>
      <c r="G6" s="271" t="s">
        <v>1029</v>
      </c>
      <c r="H6" s="271" t="s">
        <v>1028</v>
      </c>
      <c r="I6" s="271" t="s">
        <v>1027</v>
      </c>
      <c r="J6" s="335" t="s">
        <v>1026</v>
      </c>
      <c r="K6" s="271" t="s">
        <v>1025</v>
      </c>
    </row>
    <row r="7" spans="1:11">
      <c r="A7" s="386" t="s">
        <v>1024</v>
      </c>
      <c r="B7" s="386" t="s">
        <v>1023</v>
      </c>
      <c r="C7" s="386" t="s">
        <v>1022</v>
      </c>
      <c r="D7" s="271" t="s">
        <v>1021</v>
      </c>
      <c r="E7" s="271" t="s">
        <v>1020</v>
      </c>
      <c r="F7" s="271" t="s">
        <v>329</v>
      </c>
      <c r="G7" s="271" t="s">
        <v>1019</v>
      </c>
      <c r="H7" s="271" t="s">
        <v>1018</v>
      </c>
      <c r="I7" s="271" t="s">
        <v>1017</v>
      </c>
      <c r="J7" s="335" t="s">
        <v>1016</v>
      </c>
      <c r="K7" s="271" t="s">
        <v>1015</v>
      </c>
    </row>
    <row r="8" spans="1:11">
      <c r="A8" s="386" t="s">
        <v>1014</v>
      </c>
      <c r="B8" s="386" t="s">
        <v>1013</v>
      </c>
      <c r="C8" s="386" t="s">
        <v>1012</v>
      </c>
      <c r="D8" s="271" t="s">
        <v>1011</v>
      </c>
      <c r="E8" s="271" t="s">
        <v>1010</v>
      </c>
      <c r="F8" s="271" t="s">
        <v>1009</v>
      </c>
      <c r="G8" s="271" t="s">
        <v>1008</v>
      </c>
      <c r="H8" s="271" t="s">
        <v>1007</v>
      </c>
      <c r="I8" s="271" t="s">
        <v>1006</v>
      </c>
      <c r="J8" s="335" t="s">
        <v>1005</v>
      </c>
      <c r="K8" s="271" t="s">
        <v>1004</v>
      </c>
    </row>
    <row r="9" spans="1:11">
      <c r="A9" s="386" t="s">
        <v>1003</v>
      </c>
      <c r="B9" s="386" t="s">
        <v>1002</v>
      </c>
      <c r="C9" s="386" t="s">
        <v>1001</v>
      </c>
      <c r="D9" s="271" t="s">
        <v>1000</v>
      </c>
      <c r="E9" s="271" t="s">
        <v>999</v>
      </c>
      <c r="F9" s="271" t="s">
        <v>468</v>
      </c>
      <c r="G9" s="271" t="s">
        <v>505</v>
      </c>
      <c r="H9" s="271" t="s">
        <v>998</v>
      </c>
      <c r="I9" s="271" t="s">
        <v>997</v>
      </c>
      <c r="J9" s="335" t="s">
        <v>996</v>
      </c>
      <c r="K9" s="271" t="s">
        <v>995</v>
      </c>
    </row>
    <row r="10" spans="1:11">
      <c r="A10" s="386" t="s">
        <v>994</v>
      </c>
      <c r="B10" s="386" t="s">
        <v>993</v>
      </c>
      <c r="C10" s="386" t="s">
        <v>983</v>
      </c>
      <c r="D10" s="271" t="s">
        <v>992</v>
      </c>
      <c r="E10" s="271" t="s">
        <v>991</v>
      </c>
      <c r="F10" s="271" t="s">
        <v>173</v>
      </c>
      <c r="G10" s="271" t="s">
        <v>990</v>
      </c>
      <c r="H10" s="271" t="s">
        <v>989</v>
      </c>
      <c r="I10" s="271" t="s">
        <v>988</v>
      </c>
      <c r="J10" s="335" t="s">
        <v>987</v>
      </c>
      <c r="K10" s="271" t="s">
        <v>986</v>
      </c>
    </row>
    <row r="11" spans="1:11">
      <c r="A11" s="386" t="s">
        <v>985</v>
      </c>
      <c r="B11" s="386" t="s">
        <v>984</v>
      </c>
      <c r="C11" s="386" t="s">
        <v>983</v>
      </c>
      <c r="D11" s="271" t="s">
        <v>982</v>
      </c>
      <c r="E11" s="271" t="s">
        <v>981</v>
      </c>
      <c r="H11" s="271" t="s">
        <v>467</v>
      </c>
      <c r="I11" s="271" t="s">
        <v>980</v>
      </c>
      <c r="J11" s="335" t="s">
        <v>979</v>
      </c>
      <c r="K11" s="271" t="s">
        <v>978</v>
      </c>
    </row>
    <row r="12" spans="1:11">
      <c r="A12" s="386" t="s">
        <v>977</v>
      </c>
      <c r="B12" s="386" t="s">
        <v>976</v>
      </c>
      <c r="C12" s="386" t="s">
        <v>955</v>
      </c>
      <c r="D12" s="271" t="s">
        <v>975</v>
      </c>
      <c r="E12" s="271" t="s">
        <v>974</v>
      </c>
      <c r="H12" s="271" t="s">
        <v>973</v>
      </c>
      <c r="I12" s="271" t="s">
        <v>972</v>
      </c>
      <c r="J12" s="335" t="s">
        <v>971</v>
      </c>
      <c r="K12" s="271" t="s">
        <v>970</v>
      </c>
    </row>
    <row r="13" spans="1:11">
      <c r="A13" s="386" t="s">
        <v>969</v>
      </c>
      <c r="B13" s="386" t="s">
        <v>968</v>
      </c>
      <c r="C13" s="386" t="s">
        <v>955</v>
      </c>
      <c r="D13" s="271" t="s">
        <v>967</v>
      </c>
      <c r="E13" s="271" t="s">
        <v>966</v>
      </c>
      <c r="H13" s="271" t="s">
        <v>965</v>
      </c>
      <c r="J13" s="335" t="s">
        <v>964</v>
      </c>
      <c r="K13" s="271" t="s">
        <v>963</v>
      </c>
    </row>
    <row r="14" spans="1:11">
      <c r="A14" s="386" t="s">
        <v>962</v>
      </c>
      <c r="B14" s="386" t="s">
        <v>961</v>
      </c>
      <c r="C14" s="386" t="s">
        <v>955</v>
      </c>
      <c r="D14" s="271" t="s">
        <v>960</v>
      </c>
      <c r="E14" s="271" t="s">
        <v>959</v>
      </c>
      <c r="J14" s="335" t="s">
        <v>49</v>
      </c>
      <c r="K14" s="271" t="s">
        <v>958</v>
      </c>
    </row>
    <row r="15" spans="1:11">
      <c r="A15" s="386" t="s">
        <v>957</v>
      </c>
      <c r="B15" s="386" t="s">
        <v>956</v>
      </c>
      <c r="C15" s="386" t="s">
        <v>955</v>
      </c>
      <c r="D15" s="271" t="s">
        <v>954</v>
      </c>
      <c r="E15" s="271" t="s">
        <v>953</v>
      </c>
      <c r="J15" s="271" t="s">
        <v>952</v>
      </c>
      <c r="K15" s="271" t="s">
        <v>951</v>
      </c>
    </row>
    <row r="16" spans="1:11">
      <c r="A16" s="386" t="s">
        <v>950</v>
      </c>
      <c r="B16" s="386" t="s">
        <v>480</v>
      </c>
      <c r="C16" s="386" t="s">
        <v>480</v>
      </c>
      <c r="D16" s="271" t="s">
        <v>949</v>
      </c>
      <c r="E16" s="271" t="s">
        <v>948</v>
      </c>
      <c r="J16" s="271" t="s">
        <v>947</v>
      </c>
      <c r="K16" s="271" t="s">
        <v>946</v>
      </c>
    </row>
    <row r="17" spans="1:11">
      <c r="A17" s="386" t="s">
        <v>945</v>
      </c>
      <c r="B17" s="386" t="s">
        <v>934</v>
      </c>
      <c r="C17" s="386" t="s">
        <v>934</v>
      </c>
      <c r="D17" s="271" t="s">
        <v>944</v>
      </c>
      <c r="E17" s="271" t="s">
        <v>943</v>
      </c>
      <c r="K17" s="271" t="s">
        <v>942</v>
      </c>
    </row>
    <row r="18" spans="1:11">
      <c r="A18" s="386" t="s">
        <v>941</v>
      </c>
      <c r="B18" s="386" t="s">
        <v>940</v>
      </c>
      <c r="C18" s="386" t="s">
        <v>934</v>
      </c>
      <c r="D18" s="271" t="s">
        <v>939</v>
      </c>
      <c r="E18" s="271" t="s">
        <v>938</v>
      </c>
      <c r="K18" s="271" t="s">
        <v>937</v>
      </c>
    </row>
    <row r="19" spans="1:11">
      <c r="A19" s="386" t="s">
        <v>936</v>
      </c>
      <c r="B19" s="386" t="s">
        <v>935</v>
      </c>
      <c r="C19" s="386" t="s">
        <v>934</v>
      </c>
      <c r="D19" s="271" t="s">
        <v>933</v>
      </c>
      <c r="E19" s="271" t="s">
        <v>932</v>
      </c>
      <c r="K19" s="271" t="s">
        <v>931</v>
      </c>
    </row>
    <row r="20" spans="1:11">
      <c r="A20" s="386" t="s">
        <v>930</v>
      </c>
      <c r="B20" s="386" t="s">
        <v>929</v>
      </c>
      <c r="C20" s="386" t="s">
        <v>929</v>
      </c>
      <c r="D20" s="271" t="s">
        <v>928</v>
      </c>
      <c r="E20" s="271" t="s">
        <v>927</v>
      </c>
      <c r="K20" s="271" t="s">
        <v>926</v>
      </c>
    </row>
    <row r="21" spans="1:11">
      <c r="A21" s="386" t="s">
        <v>925</v>
      </c>
      <c r="B21" s="386" t="s">
        <v>924</v>
      </c>
      <c r="C21" s="386" t="s">
        <v>909</v>
      </c>
      <c r="D21" s="271" t="s">
        <v>923</v>
      </c>
      <c r="E21" s="271" t="s">
        <v>922</v>
      </c>
      <c r="K21" s="271" t="s">
        <v>921</v>
      </c>
    </row>
    <row r="22" spans="1:11">
      <c r="A22" s="386" t="s">
        <v>920</v>
      </c>
      <c r="B22" s="386" t="s">
        <v>919</v>
      </c>
      <c r="C22" s="386" t="s">
        <v>909</v>
      </c>
      <c r="D22" s="271" t="s">
        <v>918</v>
      </c>
      <c r="E22" s="271" t="s">
        <v>917</v>
      </c>
      <c r="K22" s="271" t="s">
        <v>916</v>
      </c>
    </row>
    <row r="23" spans="1:11">
      <c r="A23" s="386" t="s">
        <v>915</v>
      </c>
      <c r="B23" s="386" t="s">
        <v>914</v>
      </c>
      <c r="C23" s="386" t="s">
        <v>909</v>
      </c>
      <c r="D23" s="271" t="s">
        <v>913</v>
      </c>
      <c r="E23" s="271" t="s">
        <v>912</v>
      </c>
      <c r="K23" s="271" t="s">
        <v>911</v>
      </c>
    </row>
    <row r="24" spans="1:11">
      <c r="A24" s="386" t="s">
        <v>204</v>
      </c>
      <c r="B24" s="386" t="s">
        <v>910</v>
      </c>
      <c r="C24" s="386" t="s">
        <v>909</v>
      </c>
      <c r="D24" s="271" t="s">
        <v>908</v>
      </c>
      <c r="E24" s="271" t="s">
        <v>907</v>
      </c>
      <c r="K24" s="271" t="s">
        <v>906</v>
      </c>
    </row>
    <row r="25" spans="1:11">
      <c r="A25" s="386" t="s">
        <v>905</v>
      </c>
      <c r="B25" s="386" t="s">
        <v>904</v>
      </c>
      <c r="C25" s="386" t="s">
        <v>903</v>
      </c>
      <c r="D25" s="271" t="s">
        <v>902</v>
      </c>
      <c r="E25" s="271" t="s">
        <v>901</v>
      </c>
      <c r="K25" s="271" t="s">
        <v>900</v>
      </c>
    </row>
    <row r="26" spans="1:11">
      <c r="A26" s="386" t="s">
        <v>899</v>
      </c>
      <c r="B26" s="386" t="s">
        <v>898</v>
      </c>
      <c r="C26" s="386" t="s">
        <v>897</v>
      </c>
      <c r="D26" s="271" t="s">
        <v>896</v>
      </c>
      <c r="E26" s="271" t="s">
        <v>895</v>
      </c>
      <c r="K26" s="271" t="s">
        <v>894</v>
      </c>
    </row>
    <row r="27" spans="1:11">
      <c r="A27" s="386" t="s">
        <v>893</v>
      </c>
      <c r="B27" s="386" t="s">
        <v>892</v>
      </c>
      <c r="C27" s="386" t="s">
        <v>591</v>
      </c>
      <c r="D27" s="271" t="s">
        <v>891</v>
      </c>
      <c r="K27" s="271" t="s">
        <v>890</v>
      </c>
    </row>
    <row r="28" spans="1:11">
      <c r="A28" s="386" t="s">
        <v>889</v>
      </c>
      <c r="B28" s="386" t="s">
        <v>888</v>
      </c>
      <c r="C28" s="386" t="s">
        <v>887</v>
      </c>
      <c r="D28" s="271" t="s">
        <v>886</v>
      </c>
      <c r="K28" s="271" t="s">
        <v>885</v>
      </c>
    </row>
    <row r="29" spans="1:11">
      <c r="A29" s="386" t="s">
        <v>884</v>
      </c>
      <c r="B29" s="386" t="s">
        <v>883</v>
      </c>
      <c r="C29" s="386" t="s">
        <v>878</v>
      </c>
      <c r="D29" s="271" t="s">
        <v>882</v>
      </c>
      <c r="K29" s="271" t="s">
        <v>881</v>
      </c>
    </row>
    <row r="30" spans="1:11">
      <c r="A30" s="386" t="s">
        <v>880</v>
      </c>
      <c r="B30" s="386" t="s">
        <v>879</v>
      </c>
      <c r="C30" s="386" t="s">
        <v>878</v>
      </c>
      <c r="D30" s="271" t="s">
        <v>877</v>
      </c>
      <c r="K30" s="271" t="s">
        <v>876</v>
      </c>
    </row>
    <row r="31" spans="1:11">
      <c r="A31" s="386"/>
      <c r="B31" s="386"/>
      <c r="C31" s="386"/>
      <c r="D31" s="271" t="s">
        <v>875</v>
      </c>
      <c r="K31" s="271" t="s">
        <v>874</v>
      </c>
    </row>
    <row r="32" spans="1:11">
      <c r="A32" s="386"/>
      <c r="B32" s="386"/>
      <c r="C32" s="386"/>
      <c r="D32" s="271" t="s">
        <v>873</v>
      </c>
      <c r="K32" s="271" t="s">
        <v>872</v>
      </c>
    </row>
    <row r="33" spans="1:11">
      <c r="A33" s="386"/>
      <c r="B33" s="386"/>
      <c r="C33" s="386"/>
      <c r="D33" s="271" t="s">
        <v>871</v>
      </c>
      <c r="K33" s="271" t="s">
        <v>870</v>
      </c>
    </row>
    <row r="34" spans="1:11">
      <c r="A34" s="386"/>
      <c r="B34" s="386"/>
      <c r="C34" s="386"/>
      <c r="D34" s="271" t="s">
        <v>869</v>
      </c>
      <c r="K34" s="271" t="s">
        <v>868</v>
      </c>
    </row>
    <row r="35" spans="1:11">
      <c r="A35" s="386"/>
      <c r="B35" s="386"/>
      <c r="C35" s="386"/>
      <c r="D35" s="271" t="s">
        <v>867</v>
      </c>
      <c r="K35" s="271" t="s">
        <v>866</v>
      </c>
    </row>
    <row r="36" spans="1:11">
      <c r="A36" s="386"/>
      <c r="B36" s="386"/>
      <c r="C36" s="386"/>
      <c r="D36" s="271" t="s">
        <v>865</v>
      </c>
      <c r="K36" s="271" t="s">
        <v>864</v>
      </c>
    </row>
    <row r="37" spans="1:11">
      <c r="A37" s="386"/>
      <c r="B37" s="386"/>
      <c r="C37" s="386"/>
      <c r="D37" s="271" t="s">
        <v>863</v>
      </c>
      <c r="K37" s="271" t="s">
        <v>862</v>
      </c>
    </row>
    <row r="38" spans="1:11">
      <c r="A38" s="386"/>
      <c r="B38" s="386"/>
      <c r="C38" s="386"/>
      <c r="D38" s="271" t="s">
        <v>861</v>
      </c>
      <c r="K38" s="271" t="s">
        <v>860</v>
      </c>
    </row>
    <row r="39" spans="1:11">
      <c r="A39" s="386"/>
      <c r="B39" s="386"/>
      <c r="C39" s="386"/>
      <c r="D39" s="271" t="s">
        <v>859</v>
      </c>
      <c r="K39" s="271" t="s">
        <v>858</v>
      </c>
    </row>
    <row r="40" spans="1:11">
      <c r="A40" s="386"/>
      <c r="B40" s="386"/>
      <c r="C40" s="386"/>
      <c r="D40" s="271" t="s">
        <v>857</v>
      </c>
      <c r="K40" s="271" t="s">
        <v>856</v>
      </c>
    </row>
    <row r="41" spans="1:11">
      <c r="A41" s="386"/>
      <c r="B41" s="386"/>
      <c r="C41" s="386"/>
      <c r="D41" s="271" t="s">
        <v>855</v>
      </c>
      <c r="K41" s="271" t="s">
        <v>854</v>
      </c>
    </row>
    <row r="42" spans="1:11">
      <c r="A42" s="386"/>
      <c r="B42" s="386"/>
      <c r="C42" s="386"/>
      <c r="D42" s="271" t="s">
        <v>853</v>
      </c>
      <c r="K42" s="271" t="s">
        <v>852</v>
      </c>
    </row>
    <row r="43" spans="1:11">
      <c r="A43" s="386"/>
      <c r="B43" s="386"/>
      <c r="C43" s="386"/>
      <c r="D43" s="271" t="s">
        <v>851</v>
      </c>
      <c r="K43" s="271" t="s">
        <v>850</v>
      </c>
    </row>
    <row r="44" spans="1:11">
      <c r="A44" s="386"/>
      <c r="B44" s="386"/>
      <c r="C44" s="386"/>
      <c r="D44" s="271" t="s">
        <v>849</v>
      </c>
      <c r="K44" s="271" t="s">
        <v>848</v>
      </c>
    </row>
    <row r="45" spans="1:11">
      <c r="A45" s="386"/>
      <c r="B45" s="386"/>
      <c r="C45" s="386"/>
      <c r="D45" s="271" t="s">
        <v>847</v>
      </c>
      <c r="K45" s="271" t="s">
        <v>846</v>
      </c>
    </row>
    <row r="46" spans="1:11">
      <c r="A46" s="386"/>
      <c r="B46" s="386"/>
      <c r="C46" s="386"/>
      <c r="D46" s="271" t="s">
        <v>845</v>
      </c>
      <c r="K46" s="271" t="s">
        <v>844</v>
      </c>
    </row>
    <row r="47" spans="1:11">
      <c r="A47" s="386"/>
      <c r="B47" s="386"/>
      <c r="D47" s="271" t="s">
        <v>843</v>
      </c>
      <c r="K47" s="271" t="s">
        <v>842</v>
      </c>
    </row>
    <row r="48" spans="1:11">
      <c r="A48" s="386"/>
      <c r="B48" s="386"/>
      <c r="C48" s="386"/>
      <c r="D48" s="271" t="s">
        <v>841</v>
      </c>
      <c r="K48" s="271" t="s">
        <v>840</v>
      </c>
    </row>
    <row r="49" spans="1:11">
      <c r="A49" s="386"/>
      <c r="B49" s="386"/>
      <c r="C49" s="386"/>
      <c r="D49" s="271" t="s">
        <v>839</v>
      </c>
      <c r="K49" s="271" t="s">
        <v>838</v>
      </c>
    </row>
    <row r="50" spans="1:11">
      <c r="A50" s="386"/>
      <c r="B50" s="386"/>
      <c r="C50" s="386"/>
      <c r="D50" s="271" t="s">
        <v>837</v>
      </c>
      <c r="K50" s="271" t="s">
        <v>836</v>
      </c>
    </row>
    <row r="51" spans="1:11">
      <c r="A51" s="386"/>
      <c r="B51" s="386"/>
      <c r="C51" s="386"/>
      <c r="D51" s="271" t="s">
        <v>835</v>
      </c>
      <c r="K51" s="271" t="s">
        <v>834</v>
      </c>
    </row>
    <row r="52" spans="1:11">
      <c r="A52" s="386"/>
      <c r="B52" s="386"/>
      <c r="C52" s="386"/>
      <c r="D52" s="271" t="s">
        <v>833</v>
      </c>
      <c r="K52" s="271" t="s">
        <v>832</v>
      </c>
    </row>
    <row r="53" spans="1:11">
      <c r="A53" s="386"/>
      <c r="B53" s="386"/>
      <c r="C53" s="386"/>
      <c r="D53" s="271" t="s">
        <v>831</v>
      </c>
      <c r="K53" s="271" t="s">
        <v>830</v>
      </c>
    </row>
    <row r="54" spans="1:11">
      <c r="A54" s="386"/>
      <c r="B54" s="386"/>
      <c r="C54" s="386"/>
      <c r="D54" s="271" t="s">
        <v>829</v>
      </c>
      <c r="K54" s="271" t="s">
        <v>828</v>
      </c>
    </row>
    <row r="55" spans="1:11">
      <c r="A55" s="386"/>
      <c r="B55" s="386"/>
      <c r="C55" s="386"/>
      <c r="D55" s="271" t="s">
        <v>827</v>
      </c>
      <c r="K55" s="271" t="s">
        <v>826</v>
      </c>
    </row>
    <row r="56" spans="1:11">
      <c r="A56" s="386"/>
      <c r="B56" s="386"/>
      <c r="C56" s="386"/>
      <c r="D56" s="271" t="s">
        <v>825</v>
      </c>
      <c r="K56" s="271" t="s">
        <v>824</v>
      </c>
    </row>
    <row r="57" spans="1:11">
      <c r="A57" s="386"/>
      <c r="B57" s="386"/>
      <c r="C57" s="386"/>
      <c r="D57" s="271" t="s">
        <v>823</v>
      </c>
      <c r="K57" s="271" t="s">
        <v>822</v>
      </c>
    </row>
    <row r="58" spans="1:11">
      <c r="A58" s="386"/>
      <c r="B58" s="386"/>
      <c r="C58" s="386"/>
      <c r="D58" s="271" t="s">
        <v>821</v>
      </c>
      <c r="K58" s="271" t="s">
        <v>820</v>
      </c>
    </row>
    <row r="59" spans="1:11">
      <c r="A59" s="386"/>
      <c r="B59" s="386"/>
      <c r="C59" s="386"/>
      <c r="D59" s="271" t="s">
        <v>819</v>
      </c>
      <c r="K59" s="271" t="s">
        <v>818</v>
      </c>
    </row>
    <row r="60" spans="1:11">
      <c r="A60" s="386"/>
      <c r="B60" s="386"/>
      <c r="C60" s="386"/>
      <c r="D60" s="271" t="s">
        <v>817</v>
      </c>
      <c r="K60" s="271" t="s">
        <v>816</v>
      </c>
    </row>
    <row r="61" spans="1:11">
      <c r="A61" s="386"/>
      <c r="B61" s="386"/>
      <c r="C61" s="386"/>
      <c r="D61" s="271" t="s">
        <v>815</v>
      </c>
      <c r="K61" s="271" t="s">
        <v>814</v>
      </c>
    </row>
    <row r="62" spans="1:11">
      <c r="A62" s="386"/>
      <c r="B62" s="386"/>
      <c r="C62" s="386"/>
      <c r="D62" s="271" t="s">
        <v>813</v>
      </c>
      <c r="K62" s="271" t="s">
        <v>812</v>
      </c>
    </row>
    <row r="63" spans="1:11">
      <c r="A63" s="386"/>
      <c r="B63" s="386"/>
      <c r="C63" s="386"/>
      <c r="D63" s="271" t="s">
        <v>811</v>
      </c>
      <c r="K63" s="271" t="s">
        <v>810</v>
      </c>
    </row>
    <row r="64" spans="1:11">
      <c r="A64" s="386"/>
      <c r="B64" s="386"/>
      <c r="C64" s="386"/>
      <c r="D64" s="271" t="s">
        <v>809</v>
      </c>
      <c r="K64" s="271" t="s">
        <v>808</v>
      </c>
    </row>
    <row r="65" spans="1:11">
      <c r="A65" s="386"/>
      <c r="B65" s="386"/>
      <c r="C65" s="386"/>
      <c r="D65" s="271" t="s">
        <v>807</v>
      </c>
      <c r="K65" s="271" t="s">
        <v>806</v>
      </c>
    </row>
    <row r="66" spans="1:11">
      <c r="A66" s="386"/>
      <c r="B66" s="386"/>
      <c r="C66" s="386"/>
      <c r="D66" s="271" t="s">
        <v>805</v>
      </c>
      <c r="K66" s="271" t="s">
        <v>804</v>
      </c>
    </row>
    <row r="67" spans="1:11">
      <c r="A67" s="386"/>
      <c r="B67" s="386"/>
      <c r="C67" s="386"/>
      <c r="D67" s="271" t="s">
        <v>803</v>
      </c>
      <c r="K67" s="271" t="s">
        <v>802</v>
      </c>
    </row>
    <row r="68" spans="1:11">
      <c r="A68" s="386"/>
      <c r="B68" s="386"/>
      <c r="C68" s="386"/>
      <c r="D68" s="271" t="s">
        <v>801</v>
      </c>
      <c r="K68" s="271" t="s">
        <v>800</v>
      </c>
    </row>
    <row r="69" spans="1:11">
      <c r="A69" s="386"/>
      <c r="B69" s="386"/>
      <c r="C69" s="386"/>
      <c r="D69" s="271" t="s">
        <v>799</v>
      </c>
      <c r="K69" s="271" t="s">
        <v>798</v>
      </c>
    </row>
    <row r="70" spans="1:11">
      <c r="A70" s="386"/>
      <c r="B70" s="386"/>
      <c r="C70" s="386"/>
      <c r="D70" s="271" t="s">
        <v>797</v>
      </c>
      <c r="K70" s="271" t="s">
        <v>796</v>
      </c>
    </row>
    <row r="71" spans="1:11">
      <c r="A71" s="386"/>
      <c r="B71" s="386"/>
      <c r="C71" s="386"/>
      <c r="D71" s="271" t="s">
        <v>795</v>
      </c>
      <c r="K71" s="271" t="s">
        <v>794</v>
      </c>
    </row>
    <row r="72" spans="1:11">
      <c r="A72" s="386"/>
      <c r="B72" s="386"/>
      <c r="C72" s="386"/>
      <c r="D72" s="271" t="s">
        <v>793</v>
      </c>
      <c r="K72" s="271" t="s">
        <v>792</v>
      </c>
    </row>
    <row r="73" spans="1:11">
      <c r="A73" s="386"/>
      <c r="B73" s="386"/>
      <c r="C73" s="386"/>
      <c r="D73" s="271" t="s">
        <v>791</v>
      </c>
      <c r="K73" s="271" t="s">
        <v>790</v>
      </c>
    </row>
    <row r="74" spans="1:11">
      <c r="A74" s="386"/>
      <c r="B74" s="386"/>
      <c r="C74" s="386"/>
      <c r="D74" s="271" t="s">
        <v>789</v>
      </c>
      <c r="K74" s="271" t="s">
        <v>788</v>
      </c>
    </row>
    <row r="75" spans="1:11">
      <c r="A75" s="386"/>
      <c r="B75" s="386"/>
      <c r="C75" s="386"/>
      <c r="D75" s="271" t="s">
        <v>787</v>
      </c>
      <c r="K75" s="271" t="s">
        <v>786</v>
      </c>
    </row>
    <row r="76" spans="1:11">
      <c r="A76" s="386"/>
      <c r="B76" s="386"/>
      <c r="C76" s="386"/>
      <c r="D76" s="271" t="s">
        <v>785</v>
      </c>
      <c r="K76" s="271" t="s">
        <v>784</v>
      </c>
    </row>
    <row r="77" spans="1:11">
      <c r="A77" s="386"/>
      <c r="B77" s="386"/>
      <c r="C77" s="386"/>
      <c r="D77" s="271" t="s">
        <v>783</v>
      </c>
      <c r="K77" s="271" t="s">
        <v>782</v>
      </c>
    </row>
    <row r="78" spans="1:11">
      <c r="A78" s="386"/>
      <c r="B78" s="386"/>
      <c r="C78" s="386"/>
      <c r="D78" s="271" t="s">
        <v>781</v>
      </c>
      <c r="K78" s="271" t="s">
        <v>780</v>
      </c>
    </row>
    <row r="79" spans="1:11">
      <c r="C79" s="386"/>
      <c r="D79" s="271" t="s">
        <v>779</v>
      </c>
      <c r="K79" s="271" t="s">
        <v>778</v>
      </c>
    </row>
    <row r="80" spans="1:11">
      <c r="C80" s="386"/>
      <c r="D80" s="271" t="s">
        <v>777</v>
      </c>
      <c r="K80" s="271" t="s">
        <v>776</v>
      </c>
    </row>
    <row r="81" spans="3:11">
      <c r="C81" s="386"/>
      <c r="D81" s="271" t="s">
        <v>775</v>
      </c>
      <c r="K81" s="271" t="s">
        <v>774</v>
      </c>
    </row>
    <row r="82" spans="3:11">
      <c r="C82" s="386"/>
      <c r="D82" s="271" t="s">
        <v>773</v>
      </c>
      <c r="K82" s="271" t="s">
        <v>772</v>
      </c>
    </row>
    <row r="83" spans="3:11">
      <c r="C83" s="386"/>
      <c r="D83" s="271" t="s">
        <v>771</v>
      </c>
      <c r="K83" s="271" t="s">
        <v>770</v>
      </c>
    </row>
    <row r="84" spans="3:11">
      <c r="C84" s="386"/>
      <c r="D84" s="271" t="s">
        <v>769</v>
      </c>
      <c r="K84" s="271" t="s">
        <v>768</v>
      </c>
    </row>
    <row r="85" spans="3:11">
      <c r="C85" s="386"/>
      <c r="D85" s="271" t="s">
        <v>767</v>
      </c>
      <c r="K85" s="271" t="s">
        <v>766</v>
      </c>
    </row>
    <row r="86" spans="3:11">
      <c r="C86" s="386"/>
      <c r="D86" s="271" t="s">
        <v>765</v>
      </c>
      <c r="K86" s="271" t="s">
        <v>764</v>
      </c>
    </row>
    <row r="87" spans="3:11">
      <c r="C87" s="386"/>
      <c r="D87" s="271" t="s">
        <v>763</v>
      </c>
      <c r="K87" s="271" t="s">
        <v>762</v>
      </c>
    </row>
    <row r="88" spans="3:11">
      <c r="C88" s="386"/>
      <c r="D88" s="271" t="s">
        <v>761</v>
      </c>
      <c r="K88" s="271" t="s">
        <v>760</v>
      </c>
    </row>
    <row r="89" spans="3:11">
      <c r="C89" s="386"/>
      <c r="D89" s="271" t="s">
        <v>759</v>
      </c>
      <c r="K89" s="271" t="s">
        <v>758</v>
      </c>
    </row>
    <row r="90" spans="3:11">
      <c r="C90" s="386"/>
      <c r="D90" s="271" t="s">
        <v>757</v>
      </c>
      <c r="K90" s="271" t="s">
        <v>756</v>
      </c>
    </row>
    <row r="91" spans="3:11">
      <c r="C91" s="386"/>
      <c r="D91" s="271" t="s">
        <v>755</v>
      </c>
    </row>
    <row r="92" spans="3:11">
      <c r="C92" s="386"/>
      <c r="D92" s="271" t="s">
        <v>754</v>
      </c>
    </row>
    <row r="93" spans="3:11">
      <c r="C93" s="386"/>
      <c r="D93" s="271" t="s">
        <v>753</v>
      </c>
    </row>
    <row r="94" spans="3:11">
      <c r="C94" s="386"/>
      <c r="D94" s="271" t="s">
        <v>752</v>
      </c>
    </row>
    <row r="95" spans="3:11">
      <c r="C95" s="386"/>
      <c r="D95" s="271" t="s">
        <v>751</v>
      </c>
    </row>
    <row r="96" spans="3:11">
      <c r="C96" s="386"/>
      <c r="D96" s="271" t="s">
        <v>750</v>
      </c>
    </row>
    <row r="97" spans="3:4">
      <c r="C97" s="386"/>
      <c r="D97" s="271" t="s">
        <v>749</v>
      </c>
    </row>
    <row r="98" spans="3:4">
      <c r="C98" s="386"/>
      <c r="D98" s="271" t="s">
        <v>748</v>
      </c>
    </row>
    <row r="99" spans="3:4">
      <c r="C99" s="386"/>
      <c r="D99" s="271" t="s">
        <v>747</v>
      </c>
    </row>
    <row r="100" spans="3:4">
      <c r="C100" s="386"/>
      <c r="D100" s="271" t="s">
        <v>746</v>
      </c>
    </row>
    <row r="101" spans="3:4">
      <c r="D101" s="271" t="s">
        <v>745</v>
      </c>
    </row>
    <row r="102" spans="3:4">
      <c r="D102" s="271" t="s">
        <v>744</v>
      </c>
    </row>
    <row r="103" spans="3:4">
      <c r="D103" s="271" t="s">
        <v>743</v>
      </c>
    </row>
    <row r="104" spans="3:4">
      <c r="D104" s="271" t="s">
        <v>742</v>
      </c>
    </row>
    <row r="105" spans="3:4">
      <c r="D105" s="271" t="s">
        <v>741</v>
      </c>
    </row>
    <row r="106" spans="3:4">
      <c r="D106" s="271" t="s">
        <v>740</v>
      </c>
    </row>
    <row r="107" spans="3:4">
      <c r="D107" s="271" t="s">
        <v>739</v>
      </c>
    </row>
    <row r="108" spans="3:4">
      <c r="D108" s="271" t="s">
        <v>738</v>
      </c>
    </row>
    <row r="109" spans="3:4">
      <c r="D109" s="271" t="s">
        <v>737</v>
      </c>
    </row>
    <row r="110" spans="3:4">
      <c r="D110" s="271" t="s">
        <v>736</v>
      </c>
    </row>
    <row r="111" spans="3:4">
      <c r="D111" s="271" t="s">
        <v>735</v>
      </c>
    </row>
    <row r="112" spans="3:4">
      <c r="D112" s="271" t="s">
        <v>734</v>
      </c>
    </row>
    <row r="113" spans="4:4">
      <c r="D113" s="271" t="s">
        <v>733</v>
      </c>
    </row>
    <row r="114" spans="4:4">
      <c r="D114" s="271" t="s">
        <v>732</v>
      </c>
    </row>
    <row r="115" spans="4:4">
      <c r="D115" s="271" t="s">
        <v>731</v>
      </c>
    </row>
    <row r="116" spans="4:4">
      <c r="D116" s="271" t="s">
        <v>730</v>
      </c>
    </row>
    <row r="117" spans="4:4">
      <c r="D117" s="271" t="s">
        <v>729</v>
      </c>
    </row>
    <row r="118" spans="4:4">
      <c r="D118" s="271" t="s">
        <v>728</v>
      </c>
    </row>
    <row r="119" spans="4:4">
      <c r="D119" s="271" t="s">
        <v>727</v>
      </c>
    </row>
    <row r="120" spans="4:4">
      <c r="D120" s="271" t="s">
        <v>726</v>
      </c>
    </row>
    <row r="121" spans="4:4">
      <c r="D121" s="271" t="s">
        <v>725</v>
      </c>
    </row>
    <row r="122" spans="4:4">
      <c r="D122" s="271" t="s">
        <v>724</v>
      </c>
    </row>
    <row r="123" spans="4:4">
      <c r="D123" s="271" t="s">
        <v>723</v>
      </c>
    </row>
    <row r="124" spans="4:4">
      <c r="D124" s="271" t="s">
        <v>722</v>
      </c>
    </row>
    <row r="125" spans="4:4">
      <c r="D125" s="271" t="s">
        <v>721</v>
      </c>
    </row>
    <row r="126" spans="4:4">
      <c r="D126" s="271" t="s">
        <v>720</v>
      </c>
    </row>
    <row r="127" spans="4:4">
      <c r="D127" s="271" t="s">
        <v>719</v>
      </c>
    </row>
    <row r="128" spans="4:4">
      <c r="D128" s="271" t="s">
        <v>718</v>
      </c>
    </row>
    <row r="129" spans="4:4">
      <c r="D129" s="271" t="s">
        <v>717</v>
      </c>
    </row>
    <row r="130" spans="4:4">
      <c r="D130" s="271" t="s">
        <v>716</v>
      </c>
    </row>
    <row r="131" spans="4:4">
      <c r="D131" s="271" t="s">
        <v>715</v>
      </c>
    </row>
    <row r="132" spans="4:4">
      <c r="D132" s="271" t="s">
        <v>714</v>
      </c>
    </row>
    <row r="133" spans="4:4">
      <c r="D133" s="271" t="s">
        <v>713</v>
      </c>
    </row>
    <row r="134" spans="4:4">
      <c r="D134" s="271" t="s">
        <v>712</v>
      </c>
    </row>
    <row r="135" spans="4:4">
      <c r="D135" s="271" t="s">
        <v>711</v>
      </c>
    </row>
    <row r="136" spans="4:4">
      <c r="D136" s="271" t="s">
        <v>710</v>
      </c>
    </row>
    <row r="137" spans="4:4">
      <c r="D137" s="271" t="s">
        <v>709</v>
      </c>
    </row>
    <row r="138" spans="4:4">
      <c r="D138" s="271" t="s">
        <v>708</v>
      </c>
    </row>
    <row r="139" spans="4:4">
      <c r="D139" s="271" t="s">
        <v>707</v>
      </c>
    </row>
    <row r="140" spans="4:4">
      <c r="D140" s="271" t="s">
        <v>706</v>
      </c>
    </row>
    <row r="141" spans="4:4">
      <c r="D141" s="271" t="s">
        <v>705</v>
      </c>
    </row>
    <row r="142" spans="4:4">
      <c r="D142" s="271" t="s">
        <v>704</v>
      </c>
    </row>
    <row r="143" spans="4:4">
      <c r="D143" s="271" t="s">
        <v>703</v>
      </c>
    </row>
    <row r="144" spans="4:4">
      <c r="D144" s="271" t="s">
        <v>702</v>
      </c>
    </row>
    <row r="145" spans="4:4">
      <c r="D145" s="271" t="s">
        <v>701</v>
      </c>
    </row>
    <row r="146" spans="4:4">
      <c r="D146" s="271" t="s">
        <v>700</v>
      </c>
    </row>
    <row r="147" spans="4:4">
      <c r="D147" s="271" t="s">
        <v>699</v>
      </c>
    </row>
    <row r="148" spans="4:4">
      <c r="D148" s="271" t="s">
        <v>480</v>
      </c>
    </row>
    <row r="149" spans="4:4">
      <c r="D149" s="271" t="s">
        <v>698</v>
      </c>
    </row>
    <row r="150" spans="4:4">
      <c r="D150" s="271" t="s">
        <v>697</v>
      </c>
    </row>
    <row r="151" spans="4:4">
      <c r="D151" s="271" t="s">
        <v>696</v>
      </c>
    </row>
    <row r="152" spans="4:4">
      <c r="D152" s="271" t="s">
        <v>695</v>
      </c>
    </row>
    <row r="153" spans="4:4">
      <c r="D153" s="271" t="s">
        <v>694</v>
      </c>
    </row>
    <row r="154" spans="4:4">
      <c r="D154" s="271" t="s">
        <v>693</v>
      </c>
    </row>
    <row r="155" spans="4:4">
      <c r="D155" s="271" t="s">
        <v>692</v>
      </c>
    </row>
    <row r="156" spans="4:4">
      <c r="D156" s="271" t="s">
        <v>691</v>
      </c>
    </row>
    <row r="157" spans="4:4">
      <c r="D157" s="271" t="s">
        <v>690</v>
      </c>
    </row>
    <row r="158" spans="4:4">
      <c r="D158" s="271" t="s">
        <v>689</v>
      </c>
    </row>
    <row r="159" spans="4:4">
      <c r="D159" s="271" t="s">
        <v>688</v>
      </c>
    </row>
    <row r="160" spans="4:4">
      <c r="D160" s="271" t="s">
        <v>687</v>
      </c>
    </row>
    <row r="161" spans="4:4">
      <c r="D161" s="271" t="s">
        <v>686</v>
      </c>
    </row>
    <row r="162" spans="4:4">
      <c r="D162" s="271" t="s">
        <v>685</v>
      </c>
    </row>
    <row r="163" spans="4:4">
      <c r="D163" s="271" t="s">
        <v>684</v>
      </c>
    </row>
    <row r="164" spans="4:4">
      <c r="D164" s="271" t="s">
        <v>683</v>
      </c>
    </row>
    <row r="165" spans="4:4">
      <c r="D165" s="271" t="s">
        <v>682</v>
      </c>
    </row>
    <row r="166" spans="4:4">
      <c r="D166" s="271" t="s">
        <v>476</v>
      </c>
    </row>
    <row r="167" spans="4:4">
      <c r="D167" s="271" t="s">
        <v>681</v>
      </c>
    </row>
    <row r="168" spans="4:4">
      <c r="D168" s="271" t="s">
        <v>680</v>
      </c>
    </row>
    <row r="169" spans="4:4">
      <c r="D169" s="271" t="s">
        <v>679</v>
      </c>
    </row>
    <row r="170" spans="4:4">
      <c r="D170" s="271" t="s">
        <v>678</v>
      </c>
    </row>
    <row r="171" spans="4:4">
      <c r="D171" s="271" t="s">
        <v>677</v>
      </c>
    </row>
    <row r="172" spans="4:4">
      <c r="D172" s="271" t="s">
        <v>676</v>
      </c>
    </row>
    <row r="173" spans="4:4">
      <c r="D173" s="271" t="s">
        <v>675</v>
      </c>
    </row>
    <row r="174" spans="4:4">
      <c r="D174" s="271" t="s">
        <v>674</v>
      </c>
    </row>
    <row r="175" spans="4:4">
      <c r="D175" s="271" t="s">
        <v>673</v>
      </c>
    </row>
    <row r="176" spans="4:4">
      <c r="D176" s="271" t="s">
        <v>672</v>
      </c>
    </row>
    <row r="177" spans="4:4">
      <c r="D177" s="271" t="s">
        <v>671</v>
      </c>
    </row>
    <row r="178" spans="4:4">
      <c r="D178" s="271" t="s">
        <v>670</v>
      </c>
    </row>
    <row r="179" spans="4:4">
      <c r="D179" s="271" t="s">
        <v>669</v>
      </c>
    </row>
    <row r="180" spans="4:4">
      <c r="D180" s="271" t="s">
        <v>668</v>
      </c>
    </row>
    <row r="181" spans="4:4">
      <c r="D181" s="271" t="s">
        <v>667</v>
      </c>
    </row>
    <row r="182" spans="4:4">
      <c r="D182" s="271" t="s">
        <v>666</v>
      </c>
    </row>
    <row r="183" spans="4:4">
      <c r="D183" s="271" t="s">
        <v>665</v>
      </c>
    </row>
    <row r="184" spans="4:4">
      <c r="D184" s="271" t="s">
        <v>664</v>
      </c>
    </row>
    <row r="185" spans="4:4">
      <c r="D185" s="271" t="s">
        <v>663</v>
      </c>
    </row>
    <row r="186" spans="4:4">
      <c r="D186" s="271" t="s">
        <v>662</v>
      </c>
    </row>
    <row r="187" spans="4:4">
      <c r="D187" s="271" t="s">
        <v>661</v>
      </c>
    </row>
    <row r="188" spans="4:4">
      <c r="D188" s="271" t="s">
        <v>660</v>
      </c>
    </row>
    <row r="189" spans="4:4">
      <c r="D189" s="271" t="s">
        <v>659</v>
      </c>
    </row>
    <row r="190" spans="4:4">
      <c r="D190" s="271" t="s">
        <v>658</v>
      </c>
    </row>
    <row r="191" spans="4:4">
      <c r="D191" s="271" t="s">
        <v>657</v>
      </c>
    </row>
    <row r="192" spans="4:4">
      <c r="D192" s="271" t="s">
        <v>656</v>
      </c>
    </row>
    <row r="193" spans="4:4">
      <c r="D193" s="271" t="s">
        <v>655</v>
      </c>
    </row>
    <row r="194" spans="4:4">
      <c r="D194" s="271" t="s">
        <v>654</v>
      </c>
    </row>
    <row r="195" spans="4:4">
      <c r="D195" s="271" t="s">
        <v>653</v>
      </c>
    </row>
    <row r="196" spans="4:4">
      <c r="D196" s="271" t="s">
        <v>652</v>
      </c>
    </row>
    <row r="197" spans="4:4">
      <c r="D197" s="271" t="s">
        <v>651</v>
      </c>
    </row>
    <row r="198" spans="4:4">
      <c r="D198" s="271" t="s">
        <v>650</v>
      </c>
    </row>
    <row r="199" spans="4:4">
      <c r="D199" s="271" t="s">
        <v>649</v>
      </c>
    </row>
    <row r="200" spans="4:4">
      <c r="D200" s="271" t="s">
        <v>648</v>
      </c>
    </row>
    <row r="201" spans="4:4">
      <c r="D201" s="271" t="s">
        <v>647</v>
      </c>
    </row>
    <row r="202" spans="4:4">
      <c r="D202" s="271" t="s">
        <v>646</v>
      </c>
    </row>
    <row r="203" spans="4:4">
      <c r="D203" s="271" t="s">
        <v>645</v>
      </c>
    </row>
    <row r="204" spans="4:4">
      <c r="D204" s="271" t="s">
        <v>644</v>
      </c>
    </row>
    <row r="205" spans="4:4">
      <c r="D205" s="271" t="s">
        <v>643</v>
      </c>
    </row>
    <row r="206" spans="4:4">
      <c r="D206" s="271" t="s">
        <v>642</v>
      </c>
    </row>
    <row r="207" spans="4:4">
      <c r="D207" s="271" t="s">
        <v>641</v>
      </c>
    </row>
    <row r="208" spans="4:4">
      <c r="D208" s="271" t="s">
        <v>640</v>
      </c>
    </row>
    <row r="209" spans="4:4">
      <c r="D209" s="271" t="s">
        <v>639</v>
      </c>
    </row>
    <row r="210" spans="4:4">
      <c r="D210" s="271" t="s">
        <v>638</v>
      </c>
    </row>
    <row r="211" spans="4:4">
      <c r="D211" s="271" t="s">
        <v>637</v>
      </c>
    </row>
    <row r="212" spans="4:4">
      <c r="D212" s="271" t="s">
        <v>636</v>
      </c>
    </row>
    <row r="213" spans="4:4">
      <c r="D213" s="271" t="s">
        <v>635</v>
      </c>
    </row>
    <row r="214" spans="4:4">
      <c r="D214" s="271" t="s">
        <v>634</v>
      </c>
    </row>
    <row r="215" spans="4:4">
      <c r="D215" s="271" t="s">
        <v>633</v>
      </c>
    </row>
    <row r="216" spans="4:4">
      <c r="D216" s="271" t="s">
        <v>632</v>
      </c>
    </row>
    <row r="217" spans="4:4">
      <c r="D217" s="271" t="s">
        <v>631</v>
      </c>
    </row>
    <row r="218" spans="4:4">
      <c r="D218" s="271" t="s">
        <v>630</v>
      </c>
    </row>
    <row r="219" spans="4:4">
      <c r="D219" s="271" t="s">
        <v>629</v>
      </c>
    </row>
    <row r="220" spans="4:4">
      <c r="D220" s="271" t="s">
        <v>628</v>
      </c>
    </row>
    <row r="221" spans="4:4">
      <c r="D221" s="271" t="s">
        <v>627</v>
      </c>
    </row>
    <row r="222" spans="4:4">
      <c r="D222" s="271" t="s">
        <v>626</v>
      </c>
    </row>
    <row r="223" spans="4:4">
      <c r="D223" s="271" t="s">
        <v>625</v>
      </c>
    </row>
    <row r="224" spans="4:4">
      <c r="D224" s="271" t="s">
        <v>624</v>
      </c>
    </row>
    <row r="225" spans="4:4">
      <c r="D225" s="271" t="s">
        <v>623</v>
      </c>
    </row>
    <row r="226" spans="4:4">
      <c r="D226" s="271" t="s">
        <v>622</v>
      </c>
    </row>
    <row r="227" spans="4:4">
      <c r="D227" s="271" t="s">
        <v>621</v>
      </c>
    </row>
    <row r="228" spans="4:4">
      <c r="D228" s="271" t="s">
        <v>620</v>
      </c>
    </row>
    <row r="229" spans="4:4">
      <c r="D229" s="271" t="s">
        <v>619</v>
      </c>
    </row>
    <row r="230" spans="4:4">
      <c r="D230" s="271" t="s">
        <v>618</v>
      </c>
    </row>
    <row r="231" spans="4:4">
      <c r="D231" s="271" t="s">
        <v>617</v>
      </c>
    </row>
    <row r="232" spans="4:4">
      <c r="D232" s="271" t="s">
        <v>616</v>
      </c>
    </row>
    <row r="233" spans="4:4">
      <c r="D233" s="271" t="s">
        <v>615</v>
      </c>
    </row>
    <row r="234" spans="4:4">
      <c r="D234" s="271" t="s">
        <v>614</v>
      </c>
    </row>
    <row r="235" spans="4:4">
      <c r="D235" s="271" t="s">
        <v>613</v>
      </c>
    </row>
    <row r="236" spans="4:4">
      <c r="D236" s="271" t="s">
        <v>612</v>
      </c>
    </row>
    <row r="237" spans="4:4">
      <c r="D237" s="271" t="s">
        <v>611</v>
      </c>
    </row>
    <row r="238" spans="4:4">
      <c r="D238" s="271" t="s">
        <v>610</v>
      </c>
    </row>
    <row r="239" spans="4:4">
      <c r="D239" s="271" t="s">
        <v>609</v>
      </c>
    </row>
    <row r="240" spans="4:4">
      <c r="D240" s="271" t="s">
        <v>608</v>
      </c>
    </row>
    <row r="241" spans="4:4">
      <c r="D241" s="271" t="s">
        <v>607</v>
      </c>
    </row>
    <row r="242" spans="4:4">
      <c r="D242" s="271" t="s">
        <v>606</v>
      </c>
    </row>
    <row r="243" spans="4:4">
      <c r="D243" s="271" t="s">
        <v>605</v>
      </c>
    </row>
    <row r="244" spans="4:4">
      <c r="D244" s="271" t="s">
        <v>604</v>
      </c>
    </row>
    <row r="245" spans="4:4">
      <c r="D245" s="271" t="s">
        <v>603</v>
      </c>
    </row>
    <row r="246" spans="4:4">
      <c r="D246" s="271" t="s">
        <v>602</v>
      </c>
    </row>
    <row r="247" spans="4:4">
      <c r="D247" s="271" t="s">
        <v>601</v>
      </c>
    </row>
    <row r="248" spans="4:4">
      <c r="D248" s="271" t="s">
        <v>600</v>
      </c>
    </row>
    <row r="249" spans="4:4">
      <c r="D249" s="271" t="s">
        <v>599</v>
      </c>
    </row>
    <row r="250" spans="4:4">
      <c r="D250" s="271" t="s">
        <v>598</v>
      </c>
    </row>
    <row r="251" spans="4:4">
      <c r="D251" s="271" t="s">
        <v>597</v>
      </c>
    </row>
    <row r="252" spans="4:4">
      <c r="D252" s="271" t="s">
        <v>596</v>
      </c>
    </row>
    <row r="253" spans="4:4">
      <c r="D253" s="271" t="s">
        <v>595</v>
      </c>
    </row>
    <row r="254" spans="4:4">
      <c r="D254" s="271" t="s">
        <v>594</v>
      </c>
    </row>
    <row r="255" spans="4:4">
      <c r="D255" s="271" t="s">
        <v>593</v>
      </c>
    </row>
    <row r="256" spans="4:4">
      <c r="D256" s="271" t="s">
        <v>592</v>
      </c>
    </row>
    <row r="257" spans="4:4">
      <c r="D257" s="271" t="s">
        <v>591</v>
      </c>
    </row>
    <row r="258" spans="4:4">
      <c r="D258" s="271" t="s">
        <v>590</v>
      </c>
    </row>
    <row r="259" spans="4:4">
      <c r="D259" s="271" t="s">
        <v>589</v>
      </c>
    </row>
    <row r="260" spans="4:4">
      <c r="D260" s="271" t="s">
        <v>588</v>
      </c>
    </row>
    <row r="261" spans="4:4">
      <c r="D261" s="271" t="s">
        <v>587</v>
      </c>
    </row>
    <row r="262" spans="4:4">
      <c r="D262" s="271" t="s">
        <v>586</v>
      </c>
    </row>
    <row r="263" spans="4:4">
      <c r="D263" s="271" t="s">
        <v>585</v>
      </c>
    </row>
    <row r="264" spans="4:4">
      <c r="D264" s="271" t="s">
        <v>584</v>
      </c>
    </row>
    <row r="265" spans="4:4">
      <c r="D265" s="271" t="s">
        <v>583</v>
      </c>
    </row>
    <row r="266" spans="4:4">
      <c r="D266" s="271" t="s">
        <v>582</v>
      </c>
    </row>
    <row r="267" spans="4:4">
      <c r="D267" s="271" t="s">
        <v>581</v>
      </c>
    </row>
    <row r="268" spans="4:4">
      <c r="D268" s="271" t="s">
        <v>580</v>
      </c>
    </row>
    <row r="269" spans="4:4">
      <c r="D269" s="271" t="s">
        <v>579</v>
      </c>
    </row>
    <row r="270" spans="4:4">
      <c r="D270" s="271" t="s">
        <v>578</v>
      </c>
    </row>
    <row r="271" spans="4:4">
      <c r="D271" s="271" t="s">
        <v>577</v>
      </c>
    </row>
    <row r="272" spans="4:4">
      <c r="D272" s="271" t="s">
        <v>576</v>
      </c>
    </row>
    <row r="273" spans="4:4">
      <c r="D273" s="271" t="s">
        <v>575</v>
      </c>
    </row>
    <row r="274" spans="4:4">
      <c r="D274" s="271" t="s">
        <v>574</v>
      </c>
    </row>
    <row r="275" spans="4:4">
      <c r="D275" s="271" t="s">
        <v>573</v>
      </c>
    </row>
    <row r="276" spans="4:4">
      <c r="D276" s="271" t="s">
        <v>572</v>
      </c>
    </row>
    <row r="277" spans="4:4">
      <c r="D277" s="271" t="s">
        <v>571</v>
      </c>
    </row>
    <row r="278" spans="4:4">
      <c r="D278" s="271" t="s">
        <v>570</v>
      </c>
    </row>
    <row r="279" spans="4:4">
      <c r="D279" s="271" t="s">
        <v>569</v>
      </c>
    </row>
    <row r="280" spans="4:4">
      <c r="D280" s="271" t="s">
        <v>568</v>
      </c>
    </row>
    <row r="281" spans="4:4">
      <c r="D281" s="271" t="s">
        <v>567</v>
      </c>
    </row>
    <row r="282" spans="4:4">
      <c r="D282" s="271" t="s">
        <v>566</v>
      </c>
    </row>
    <row r="283" spans="4:4">
      <c r="D283" s="271" t="s">
        <v>565</v>
      </c>
    </row>
    <row r="284" spans="4:4">
      <c r="D284" s="271" t="s">
        <v>564</v>
      </c>
    </row>
    <row r="285" spans="4:4">
      <c r="D285" s="271" t="s">
        <v>563</v>
      </c>
    </row>
    <row r="286" spans="4:4">
      <c r="D286" s="271" t="s">
        <v>562</v>
      </c>
    </row>
    <row r="287" spans="4:4">
      <c r="D287" s="271" t="s">
        <v>561</v>
      </c>
    </row>
    <row r="288" spans="4:4">
      <c r="D288" s="271" t="s">
        <v>560</v>
      </c>
    </row>
    <row r="289" spans="4:4">
      <c r="D289" s="271" t="s">
        <v>559</v>
      </c>
    </row>
    <row r="290" spans="4:4">
      <c r="D290" s="271" t="s">
        <v>558</v>
      </c>
    </row>
    <row r="291" spans="4:4">
      <c r="D291" s="271" t="s">
        <v>557</v>
      </c>
    </row>
    <row r="292" spans="4:4">
      <c r="D292" s="271" t="s">
        <v>556</v>
      </c>
    </row>
    <row r="293" spans="4:4">
      <c r="D293" s="271" t="s">
        <v>555</v>
      </c>
    </row>
    <row r="294" spans="4:4">
      <c r="D294" s="271" t="s">
        <v>554</v>
      </c>
    </row>
    <row r="295" spans="4:4">
      <c r="D295" s="271" t="s">
        <v>553</v>
      </c>
    </row>
    <row r="296" spans="4:4">
      <c r="D296" s="271" t="s">
        <v>552</v>
      </c>
    </row>
  </sheetData>
  <autoFilter ref="D1:K293"/>
  <phoneticPr fontId="57" type="noConversion"/>
  <conditionalFormatting sqref="A291:A1048576 A1:A79">
    <cfRule type="duplicateValues" dxfId="1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opLeftCell="H1" workbookViewId="0">
      <selection activeCell="N11" sqref="N11"/>
    </sheetView>
  </sheetViews>
  <sheetFormatPr defaultColWidth="8.7109375" defaultRowHeight="15"/>
  <cols>
    <col min="1" max="1" width="8.7109375" style="271"/>
    <col min="2" max="2" width="7.140625" style="271" customWidth="1"/>
    <col min="3" max="5" width="10.42578125" style="271" customWidth="1"/>
    <col min="6" max="6" width="19.7109375" style="271" customWidth="1"/>
    <col min="7" max="9" width="14.28515625" style="271" customWidth="1"/>
    <col min="10" max="10" width="8.140625" style="271" customWidth="1"/>
    <col min="11" max="11" width="14.28515625" style="271" customWidth="1"/>
    <col min="12" max="12" width="8.7109375" style="271"/>
    <col min="13" max="13" width="22.140625" style="271" customWidth="1"/>
    <col min="14" max="17" width="14.28515625" style="271" customWidth="1"/>
    <col min="18" max="18" width="22" style="271" customWidth="1"/>
    <col min="19" max="19" width="20.140625" style="271" customWidth="1"/>
    <col min="20" max="16384" width="8.7109375" style="271"/>
  </cols>
  <sheetData>
    <row r="1" spans="1:20" s="387" customFormat="1" ht="41.45" customHeight="1">
      <c r="A1" s="387" t="s">
        <v>426</v>
      </c>
      <c r="B1" s="387" t="s">
        <v>479</v>
      </c>
      <c r="C1" s="387" t="s">
        <v>475</v>
      </c>
      <c r="D1" s="387" t="s">
        <v>404</v>
      </c>
      <c r="E1" s="387" t="s">
        <v>1146</v>
      </c>
      <c r="F1" s="387" t="s">
        <v>274</v>
      </c>
      <c r="G1" s="387" t="s">
        <v>277</v>
      </c>
      <c r="H1" s="387" t="s">
        <v>1145</v>
      </c>
      <c r="I1" s="387" t="s">
        <v>408</v>
      </c>
      <c r="J1" s="387" t="s">
        <v>461</v>
      </c>
      <c r="K1" s="387" t="s">
        <v>404</v>
      </c>
      <c r="L1" s="387" t="s">
        <v>1144</v>
      </c>
      <c r="M1" s="387" t="s">
        <v>1143</v>
      </c>
      <c r="N1" s="387" t="s">
        <v>423</v>
      </c>
      <c r="O1" s="387" t="s">
        <v>417</v>
      </c>
      <c r="P1" s="387" t="s">
        <v>412</v>
      </c>
      <c r="Q1" s="387" t="s">
        <v>406</v>
      </c>
      <c r="R1" s="395" t="s">
        <v>1142</v>
      </c>
      <c r="S1" s="387" t="s">
        <v>540</v>
      </c>
      <c r="T1" s="387" t="s">
        <v>459</v>
      </c>
    </row>
    <row r="2" spans="1:20" ht="14.45" customHeight="1">
      <c r="D2" s="271" t="s">
        <v>458</v>
      </c>
      <c r="F2" s="271" t="s">
        <v>275</v>
      </c>
      <c r="G2" s="271" t="s">
        <v>473</v>
      </c>
      <c r="H2" s="271" t="s">
        <v>466</v>
      </c>
      <c r="I2" s="271" t="s">
        <v>1141</v>
      </c>
      <c r="K2" s="271" t="s">
        <v>458</v>
      </c>
      <c r="L2" s="271" t="s">
        <v>1140</v>
      </c>
      <c r="M2" s="271" t="s">
        <v>1139</v>
      </c>
      <c r="N2" s="271" t="s">
        <v>495</v>
      </c>
      <c r="O2" s="271" t="s">
        <v>486</v>
      </c>
      <c r="P2" s="271" t="s">
        <v>477</v>
      </c>
      <c r="Q2" s="271" t="s">
        <v>458</v>
      </c>
      <c r="R2" s="271" t="s">
        <v>1138</v>
      </c>
      <c r="S2" s="394" t="s">
        <v>498</v>
      </c>
      <c r="T2" s="271" t="s">
        <v>458</v>
      </c>
    </row>
    <row r="3" spans="1:20">
      <c r="B3" s="271">
        <v>2025</v>
      </c>
      <c r="C3" s="271" t="s">
        <v>1137</v>
      </c>
      <c r="D3" s="271" t="s">
        <v>452</v>
      </c>
      <c r="E3" s="271" t="s">
        <v>1136</v>
      </c>
      <c r="F3" s="271" t="s">
        <v>485</v>
      </c>
      <c r="G3" s="271" t="s">
        <v>278</v>
      </c>
      <c r="H3" s="271" t="s">
        <v>465</v>
      </c>
      <c r="I3" s="271" t="s">
        <v>474</v>
      </c>
      <c r="J3" s="271" t="s">
        <v>1135</v>
      </c>
      <c r="K3" s="271" t="s">
        <v>452</v>
      </c>
      <c r="L3" s="271" t="s">
        <v>1134</v>
      </c>
      <c r="M3" s="271" t="s">
        <v>453</v>
      </c>
      <c r="N3" s="271" t="s">
        <v>1133</v>
      </c>
      <c r="P3" s="271" t="s">
        <v>1132</v>
      </c>
      <c r="Q3" s="271" t="s">
        <v>452</v>
      </c>
      <c r="R3" s="271" t="s">
        <v>1131</v>
      </c>
      <c r="S3" s="394" t="s">
        <v>1130</v>
      </c>
      <c r="T3" s="271" t="s">
        <v>452</v>
      </c>
    </row>
    <row r="4" spans="1:20">
      <c r="B4" s="271">
        <v>2026</v>
      </c>
      <c r="C4" s="271" t="s">
        <v>1129</v>
      </c>
      <c r="E4" s="271" t="s">
        <v>1128</v>
      </c>
      <c r="G4" s="271" t="s">
        <v>1127</v>
      </c>
      <c r="H4" s="271" t="s">
        <v>1126</v>
      </c>
      <c r="I4" s="271" t="s">
        <v>1125</v>
      </c>
      <c r="J4" s="271" t="s">
        <v>1124</v>
      </c>
      <c r="L4" s="271" t="s">
        <v>1123</v>
      </c>
      <c r="M4" s="271" t="s">
        <v>1122</v>
      </c>
      <c r="N4" s="271" t="s">
        <v>1121</v>
      </c>
      <c r="R4" s="271" t="s">
        <v>1120</v>
      </c>
      <c r="S4" s="271" t="s">
        <v>1119</v>
      </c>
    </row>
    <row r="5" spans="1:20">
      <c r="B5" s="271">
        <v>2027</v>
      </c>
      <c r="C5" s="271" t="s">
        <v>1118</v>
      </c>
      <c r="E5" s="271" t="s">
        <v>1117</v>
      </c>
      <c r="G5" s="271" t="s">
        <v>1116</v>
      </c>
      <c r="H5" s="271" t="s">
        <v>478</v>
      </c>
      <c r="I5" s="271" t="s">
        <v>1115</v>
      </c>
      <c r="L5" s="271" t="s">
        <v>1114</v>
      </c>
      <c r="M5" s="271" t="s">
        <v>1113</v>
      </c>
      <c r="N5" s="271" t="s">
        <v>1112</v>
      </c>
      <c r="R5" s="271" t="s">
        <v>1111</v>
      </c>
      <c r="S5" s="271" t="s">
        <v>1110</v>
      </c>
    </row>
    <row r="6" spans="1:20">
      <c r="C6" s="271" t="s">
        <v>1109</v>
      </c>
      <c r="E6" s="271" t="s">
        <v>456</v>
      </c>
      <c r="G6" s="271" t="s">
        <v>1108</v>
      </c>
      <c r="H6" s="271" t="s">
        <v>1107</v>
      </c>
      <c r="I6" s="271" t="s">
        <v>1106</v>
      </c>
      <c r="L6" s="271" t="s">
        <v>1105</v>
      </c>
      <c r="M6" s="271" t="s">
        <v>1104</v>
      </c>
      <c r="R6" s="393" t="s">
        <v>1103</v>
      </c>
      <c r="S6" s="271" t="s">
        <v>1102</v>
      </c>
    </row>
    <row r="7" spans="1:20">
      <c r="C7" s="271" t="s">
        <v>1101</v>
      </c>
      <c r="G7" s="271" t="s">
        <v>1100</v>
      </c>
      <c r="H7" s="271" t="s">
        <v>94</v>
      </c>
      <c r="L7" s="271" t="s">
        <v>1099</v>
      </c>
      <c r="M7" s="271" t="s">
        <v>1098</v>
      </c>
      <c r="R7" s="271" t="s">
        <v>1097</v>
      </c>
    </row>
    <row r="8" spans="1:20">
      <c r="G8" s="271" t="s">
        <v>1096</v>
      </c>
      <c r="H8" s="271" t="s">
        <v>1095</v>
      </c>
      <c r="L8" s="271" t="s">
        <v>1094</v>
      </c>
      <c r="M8" s="271" t="s">
        <v>1093</v>
      </c>
      <c r="R8" s="271" t="s">
        <v>1092</v>
      </c>
    </row>
    <row r="9" spans="1:20">
      <c r="H9" s="271" t="s">
        <v>1091</v>
      </c>
      <c r="L9" s="271" t="s">
        <v>1090</v>
      </c>
      <c r="M9" s="271" t="s">
        <v>1089</v>
      </c>
      <c r="R9" s="271" t="s">
        <v>1088</v>
      </c>
    </row>
    <row r="10" spans="1:20">
      <c r="L10" s="271" t="s">
        <v>1087</v>
      </c>
      <c r="R10" s="271" t="s">
        <v>1086</v>
      </c>
    </row>
    <row r="11" spans="1:20">
      <c r="L11" s="271" t="s">
        <v>1085</v>
      </c>
      <c r="R11" s="271" t="s">
        <v>1084</v>
      </c>
    </row>
    <row r="12" spans="1:20">
      <c r="L12" s="271" t="s">
        <v>1083</v>
      </c>
      <c r="R12" s="271" t="s">
        <v>1082</v>
      </c>
    </row>
    <row r="13" spans="1:20">
      <c r="L13" s="271" t="s">
        <v>1081</v>
      </c>
      <c r="R13" s="392" t="s">
        <v>1080</v>
      </c>
    </row>
    <row r="14" spans="1:20">
      <c r="L14" s="271" t="s">
        <v>1079</v>
      </c>
      <c r="R14" s="392" t="s">
        <v>1078</v>
      </c>
    </row>
  </sheetData>
  <autoFilter ref="B1:S1"/>
  <phoneticPr fontId="5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21"/>
  <sheetViews>
    <sheetView topLeftCell="A8" zoomScale="120" zoomScaleNormal="120" workbookViewId="0">
      <selection activeCell="G14" sqref="G14"/>
    </sheetView>
  </sheetViews>
  <sheetFormatPr defaultRowHeight="12.75"/>
  <cols>
    <col min="1" max="1" width="22.42578125" customWidth="1"/>
    <col min="2" max="2" width="23.42578125" customWidth="1"/>
    <col min="3" max="3" width="18.140625" hidden="1" customWidth="1"/>
    <col min="4" max="4" width="15.140625" hidden="1" customWidth="1"/>
    <col min="5" max="5" width="24.85546875" customWidth="1"/>
    <col min="6" max="6" width="11.140625" customWidth="1"/>
    <col min="7" max="7" width="10.140625" customWidth="1"/>
    <col min="8" max="11" width="5.28515625" customWidth="1"/>
    <col min="12" max="12" width="6.28515625" customWidth="1"/>
    <col min="13" max="13" width="9.140625" customWidth="1"/>
    <col min="14" max="14" width="6.28515625" customWidth="1"/>
    <col min="15" max="15" width="7.140625" customWidth="1"/>
    <col min="16" max="16" width="11.28515625" customWidth="1"/>
    <col min="17" max="19" width="8.85546875" customWidth="1"/>
    <col min="20" max="20" width="10.42578125" customWidth="1"/>
    <col min="21" max="23" width="8.85546875" customWidth="1"/>
    <col min="24" max="24" width="10.28515625" customWidth="1"/>
    <col min="25" max="26" width="8.85546875" customWidth="1"/>
    <col min="31" max="31" width="18.42578125" style="47" customWidth="1"/>
    <col min="40" max="42" width="8.85546875" customWidth="1"/>
  </cols>
  <sheetData>
    <row r="1" spans="1:31">
      <c r="A1" s="8"/>
      <c r="B1" s="8"/>
      <c r="C1" s="8"/>
      <c r="D1" s="8"/>
      <c r="E1" s="8"/>
      <c r="F1" s="9" t="s">
        <v>264</v>
      </c>
      <c r="G1" s="10"/>
      <c r="H1" s="11"/>
      <c r="I1" s="12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3"/>
      <c r="AA1" s="14"/>
      <c r="AB1" s="10"/>
      <c r="AC1" s="10"/>
      <c r="AD1" s="10"/>
      <c r="AE1" s="45"/>
    </row>
    <row r="2" spans="1:31" ht="21" thickBot="1">
      <c r="A2" s="474" t="s">
        <v>264</v>
      </c>
      <c r="B2" s="474"/>
      <c r="C2" s="474"/>
      <c r="D2" s="474"/>
      <c r="E2" s="474"/>
      <c r="F2" s="15"/>
      <c r="G2" s="10"/>
      <c r="H2" s="11"/>
      <c r="I2" s="12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3"/>
      <c r="AA2" s="14"/>
      <c r="AB2" s="10"/>
      <c r="AC2" s="10"/>
      <c r="AD2" s="10"/>
      <c r="AE2" s="45"/>
    </row>
    <row r="3" spans="1:31" ht="15">
      <c r="A3" s="16" t="s">
        <v>265</v>
      </c>
      <c r="B3" s="17" t="s">
        <v>266</v>
      </c>
      <c r="C3" s="17"/>
      <c r="D3" s="18" t="s">
        <v>267</v>
      </c>
      <c r="E3" s="19" t="s">
        <v>268</v>
      </c>
      <c r="F3" s="20"/>
      <c r="G3" s="10"/>
      <c r="H3" s="11"/>
      <c r="I3" s="12"/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3"/>
      <c r="AA3" s="14"/>
      <c r="AB3" s="10"/>
      <c r="AC3" s="10"/>
      <c r="AD3" s="10"/>
      <c r="AE3" s="45"/>
    </row>
    <row r="4" spans="1:31" ht="15">
      <c r="A4" s="21" t="s">
        <v>269</v>
      </c>
      <c r="B4" s="65" t="s">
        <v>270</v>
      </c>
      <c r="C4" s="65"/>
      <c r="D4" s="66" t="s">
        <v>271</v>
      </c>
      <c r="E4" s="22"/>
      <c r="F4" s="20"/>
      <c r="G4" s="10"/>
      <c r="H4" s="23"/>
      <c r="I4" s="12"/>
      <c r="J4" s="1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3"/>
      <c r="AA4" s="14"/>
      <c r="AB4" s="10"/>
      <c r="AC4" s="10"/>
      <c r="AD4" s="10"/>
      <c r="AE4" s="45"/>
    </row>
    <row r="5" spans="1:31" ht="15">
      <c r="A5" s="21" t="s">
        <v>272</v>
      </c>
      <c r="B5" s="65"/>
      <c r="C5" s="65" t="s">
        <v>273</v>
      </c>
      <c r="D5" s="66" t="s">
        <v>274</v>
      </c>
      <c r="E5" s="24" t="s">
        <v>275</v>
      </c>
      <c r="F5" s="20"/>
      <c r="G5" s="25"/>
      <c r="H5" s="26"/>
      <c r="I5" s="26"/>
      <c r="J5" s="26"/>
      <c r="K5" s="26"/>
      <c r="L5" s="26"/>
      <c r="M5" s="26"/>
      <c r="N5" s="26"/>
      <c r="O5" s="20"/>
      <c r="P5" s="20"/>
      <c r="Q5" s="27"/>
      <c r="R5" s="26"/>
      <c r="S5" s="26"/>
      <c r="T5" s="28"/>
      <c r="U5" s="29"/>
      <c r="V5" s="29"/>
      <c r="W5" s="29"/>
      <c r="X5" s="29"/>
      <c r="Y5" s="29"/>
      <c r="Z5" s="29"/>
      <c r="AA5" s="29"/>
      <c r="AB5" s="29"/>
      <c r="AC5" s="26"/>
      <c r="AD5" s="20"/>
      <c r="AE5" s="46"/>
    </row>
    <row r="6" spans="1:31" ht="15">
      <c r="A6" s="21" t="s">
        <v>276</v>
      </c>
      <c r="B6" s="67"/>
      <c r="C6" s="67"/>
      <c r="D6" s="66" t="s">
        <v>277</v>
      </c>
      <c r="E6" s="30" t="s">
        <v>278</v>
      </c>
      <c r="F6" s="20"/>
      <c r="G6" s="25"/>
      <c r="H6" s="26"/>
      <c r="I6" s="26"/>
      <c r="J6" s="26"/>
      <c r="K6" s="26"/>
      <c r="L6" s="26"/>
      <c r="M6" s="26"/>
      <c r="N6" s="26"/>
      <c r="O6" s="31"/>
      <c r="P6" s="31"/>
      <c r="Q6" s="28"/>
      <c r="R6" s="28"/>
      <c r="S6" s="28"/>
      <c r="T6" s="32"/>
      <c r="U6" s="29"/>
      <c r="V6" s="29"/>
      <c r="W6" s="29"/>
      <c r="X6" s="29"/>
      <c r="Y6" s="29"/>
      <c r="Z6" s="29"/>
      <c r="AA6" s="29"/>
      <c r="AB6" s="29"/>
      <c r="AC6" s="26"/>
      <c r="AD6" s="20"/>
      <c r="AE6" s="46"/>
    </row>
    <row r="7" spans="1:31" ht="30">
      <c r="A7" s="21" t="s">
        <v>279</v>
      </c>
      <c r="B7" s="68"/>
      <c r="C7" s="68"/>
      <c r="D7" s="69" t="s">
        <v>280</v>
      </c>
      <c r="E7" s="33"/>
      <c r="F7" s="20"/>
      <c r="G7" s="25"/>
      <c r="H7" s="26"/>
      <c r="I7" s="26"/>
      <c r="J7" s="26"/>
      <c r="K7" s="26"/>
      <c r="L7" s="26"/>
      <c r="M7" s="26"/>
      <c r="N7" s="26"/>
      <c r="O7" s="31"/>
      <c r="P7" s="31"/>
      <c r="Q7" s="28"/>
      <c r="R7" s="28"/>
      <c r="S7" s="28"/>
      <c r="T7" s="32"/>
      <c r="U7" s="29"/>
      <c r="V7" s="29"/>
      <c r="W7" s="29"/>
      <c r="X7" s="29"/>
      <c r="Y7" s="29"/>
      <c r="Z7" s="29"/>
      <c r="AA7" s="29"/>
      <c r="AB7" s="29"/>
      <c r="AC7" s="26"/>
      <c r="AD7" s="20"/>
      <c r="AE7" s="46"/>
    </row>
    <row r="8" spans="1:31" ht="15.75" thickBot="1">
      <c r="A8" s="34" t="s">
        <v>281</v>
      </c>
      <c r="B8" s="35"/>
      <c r="C8" s="36"/>
      <c r="D8" s="37" t="s">
        <v>282</v>
      </c>
      <c r="E8" s="38"/>
      <c r="F8" s="20"/>
      <c r="G8" s="25"/>
      <c r="H8" s="26"/>
      <c r="I8" s="26"/>
      <c r="J8" s="26"/>
      <c r="K8" s="26"/>
      <c r="L8" s="26"/>
      <c r="M8" s="26"/>
      <c r="N8" s="26"/>
      <c r="O8" s="39"/>
      <c r="P8" s="39"/>
      <c r="Q8" s="40"/>
      <c r="R8" s="40"/>
      <c r="S8" s="40"/>
      <c r="T8" s="41"/>
      <c r="U8" s="29"/>
      <c r="V8" s="29"/>
      <c r="W8" s="29"/>
      <c r="X8" s="29"/>
      <c r="Y8" s="29"/>
      <c r="Z8" s="29"/>
      <c r="AA8" s="29"/>
      <c r="AB8" s="29"/>
      <c r="AC8" s="26"/>
      <c r="AD8" s="20"/>
      <c r="AE8" s="46"/>
    </row>
    <row r="9" spans="1:31" ht="13.5" thickBot="1">
      <c r="A9" s="10"/>
      <c r="B9" s="10"/>
      <c r="C9" s="8"/>
      <c r="D9" s="8"/>
      <c r="E9" s="10"/>
      <c r="F9" s="10"/>
      <c r="G9" s="10"/>
      <c r="H9" s="12"/>
      <c r="I9" s="12"/>
      <c r="J9" s="1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3"/>
      <c r="AA9" s="14"/>
      <c r="AB9" s="10"/>
      <c r="AC9" s="10"/>
      <c r="AD9" s="10"/>
      <c r="AE9" s="45"/>
    </row>
    <row r="10" spans="1:31" ht="12.75" customHeight="1">
      <c r="A10" s="475" t="s">
        <v>89</v>
      </c>
      <c r="B10" s="478" t="s">
        <v>283</v>
      </c>
      <c r="C10" s="42"/>
      <c r="D10" s="481" t="s">
        <v>284</v>
      </c>
      <c r="E10" s="471" t="s">
        <v>285</v>
      </c>
      <c r="F10" s="471" t="s">
        <v>286</v>
      </c>
      <c r="G10" s="484" t="s">
        <v>287</v>
      </c>
      <c r="H10" s="467" t="s">
        <v>288</v>
      </c>
      <c r="I10" s="467"/>
      <c r="J10" s="467"/>
      <c r="K10" s="467"/>
      <c r="L10" s="467"/>
      <c r="M10" s="467"/>
      <c r="N10" s="467"/>
      <c r="O10" s="467"/>
      <c r="P10" s="487" t="s">
        <v>289</v>
      </c>
      <c r="Q10" s="487"/>
      <c r="R10" s="487"/>
      <c r="S10" s="468" t="s">
        <v>290</v>
      </c>
      <c r="T10" s="488" t="s">
        <v>291</v>
      </c>
      <c r="U10" s="489"/>
      <c r="V10" s="489"/>
      <c r="W10" s="489"/>
      <c r="X10" s="490"/>
      <c r="Y10" s="468" t="s">
        <v>292</v>
      </c>
      <c r="Z10" s="458" t="s">
        <v>293</v>
      </c>
      <c r="AA10" s="461" t="s">
        <v>294</v>
      </c>
      <c r="AB10" s="464" t="s">
        <v>295</v>
      </c>
      <c r="AC10" s="467" t="s">
        <v>296</v>
      </c>
      <c r="AD10" s="467" t="s">
        <v>297</v>
      </c>
      <c r="AE10" s="467" t="s">
        <v>298</v>
      </c>
    </row>
    <row r="11" spans="1:31" ht="45">
      <c r="A11" s="476"/>
      <c r="B11" s="479"/>
      <c r="C11" s="70"/>
      <c r="D11" s="482"/>
      <c r="E11" s="472"/>
      <c r="F11" s="472"/>
      <c r="G11" s="485"/>
      <c r="H11" s="491" t="s">
        <v>299</v>
      </c>
      <c r="I11" s="491"/>
      <c r="J11" s="491"/>
      <c r="K11" s="456" t="s">
        <v>300</v>
      </c>
      <c r="L11" s="456" t="s">
        <v>301</v>
      </c>
      <c r="M11" s="456" t="s">
        <v>302</v>
      </c>
      <c r="N11" s="456" t="s">
        <v>303</v>
      </c>
      <c r="O11" s="469" t="s">
        <v>304</v>
      </c>
      <c r="P11" s="456" t="s">
        <v>305</v>
      </c>
      <c r="Q11" s="456" t="s">
        <v>306</v>
      </c>
      <c r="R11" s="469" t="s">
        <v>307</v>
      </c>
      <c r="S11" s="469"/>
      <c r="T11" s="71" t="s">
        <v>308</v>
      </c>
      <c r="U11" s="71" t="s">
        <v>309</v>
      </c>
      <c r="V11" s="71" t="s">
        <v>310</v>
      </c>
      <c r="W11" s="71" t="s">
        <v>311</v>
      </c>
      <c r="X11" s="72" t="s">
        <v>312</v>
      </c>
      <c r="Y11" s="469"/>
      <c r="Z11" s="459"/>
      <c r="AA11" s="462"/>
      <c r="AB11" s="465"/>
      <c r="AC11" s="456"/>
      <c r="AD11" s="456"/>
      <c r="AE11" s="456"/>
    </row>
    <row r="12" spans="1:31" ht="20.25" customHeight="1">
      <c r="A12" s="477"/>
      <c r="B12" s="480"/>
      <c r="C12" s="70" t="s">
        <v>313</v>
      </c>
      <c r="D12" s="483"/>
      <c r="E12" s="473"/>
      <c r="F12" s="473"/>
      <c r="G12" s="486"/>
      <c r="H12" s="73" t="s">
        <v>314</v>
      </c>
      <c r="I12" s="73" t="s">
        <v>315</v>
      </c>
      <c r="J12" s="73" t="s">
        <v>316</v>
      </c>
      <c r="K12" s="457"/>
      <c r="L12" s="457"/>
      <c r="M12" s="457"/>
      <c r="N12" s="457"/>
      <c r="O12" s="470"/>
      <c r="P12" s="457"/>
      <c r="Q12" s="457"/>
      <c r="R12" s="470"/>
      <c r="S12" s="470"/>
      <c r="T12" s="43">
        <v>0.05</v>
      </c>
      <c r="U12" s="43">
        <v>0.1</v>
      </c>
      <c r="V12" s="43">
        <v>0.1</v>
      </c>
      <c r="W12" s="74">
        <v>7.0000000000000007E-2</v>
      </c>
      <c r="X12" s="75">
        <v>0.1</v>
      </c>
      <c r="Y12" s="470"/>
      <c r="Z12" s="460"/>
      <c r="AA12" s="463"/>
      <c r="AB12" s="466"/>
      <c r="AC12" s="457"/>
      <c r="AD12" s="457" t="s">
        <v>317</v>
      </c>
      <c r="AE12" s="457"/>
    </row>
    <row r="13" spans="1:31">
      <c r="A13" s="125" t="s">
        <v>373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6"/>
    </row>
    <row r="14" spans="1:31" ht="45.75" customHeight="1">
      <c r="A14" s="453"/>
      <c r="B14" s="48" t="s">
        <v>318</v>
      </c>
      <c r="C14" s="48" t="s">
        <v>332</v>
      </c>
      <c r="D14" s="49"/>
      <c r="E14" s="76" t="s">
        <v>369</v>
      </c>
      <c r="F14" s="50" t="s">
        <v>319</v>
      </c>
      <c r="G14" s="51">
        <f>'Naveen 0402'!H8</f>
        <v>10.95</v>
      </c>
      <c r="H14" s="52">
        <v>35</v>
      </c>
      <c r="I14" s="52">
        <v>53</v>
      </c>
      <c r="J14" s="52">
        <v>30</v>
      </c>
      <c r="K14" s="53">
        <v>4</v>
      </c>
      <c r="L14" s="54">
        <f>H14*I14*J14/1000000</f>
        <v>5.5649999999999998E-2</v>
      </c>
      <c r="M14" s="54">
        <f>56/L14*K14</f>
        <v>4025.1572327044028</v>
      </c>
      <c r="N14" s="55">
        <v>3000</v>
      </c>
      <c r="O14" s="51">
        <f>N14/M14</f>
        <v>0.74531249999999993</v>
      </c>
      <c r="P14" s="56" t="s">
        <v>320</v>
      </c>
      <c r="Q14" s="57">
        <v>9.0999999999999998E-2</v>
      </c>
      <c r="R14" s="58">
        <f>G14*Q14</f>
        <v>0.99644999999999995</v>
      </c>
      <c r="S14" s="58">
        <f>G14+O14+R14</f>
        <v>12.691762499999999</v>
      </c>
      <c r="T14" s="44">
        <f>AB14*$T$12</f>
        <v>1.33</v>
      </c>
      <c r="U14" s="44">
        <f>AB14*$U$12</f>
        <v>2.66</v>
      </c>
      <c r="V14" s="44">
        <f>AB14*$V$12</f>
        <v>2.66</v>
      </c>
      <c r="W14" s="44">
        <f>AB14*$W$12</f>
        <v>1.8620000000000003</v>
      </c>
      <c r="X14" s="44">
        <f>AB14*$X$12</f>
        <v>2.66</v>
      </c>
      <c r="Y14" s="58">
        <f>SUM(T14:X14)</f>
        <v>11.172000000000001</v>
      </c>
      <c r="Z14" s="59">
        <f>Y14+S14</f>
        <v>23.8637625</v>
      </c>
      <c r="AA14" s="60">
        <f>(AB14-Z14)/AB14</f>
        <v>0.10286607142857147</v>
      </c>
      <c r="AB14" s="61">
        <v>26.6</v>
      </c>
      <c r="AC14" s="77">
        <v>44.99</v>
      </c>
      <c r="AD14" s="63">
        <f>(AC14-AB14)/AC14</f>
        <v>0.40875750166703712</v>
      </c>
      <c r="AE14" s="64" t="s">
        <v>370</v>
      </c>
    </row>
    <row r="15" spans="1:31" ht="45.75" hidden="1" customHeight="1">
      <c r="A15" s="454"/>
      <c r="B15" s="48" t="s">
        <v>331</v>
      </c>
      <c r="C15" s="48" t="s">
        <v>333</v>
      </c>
      <c r="D15" s="49"/>
      <c r="E15" s="76" t="s">
        <v>369</v>
      </c>
      <c r="F15" s="50" t="s">
        <v>325</v>
      </c>
      <c r="G15" s="51">
        <f>'Naveen 0402'!H11</f>
        <v>14.75</v>
      </c>
      <c r="H15" s="52">
        <v>35</v>
      </c>
      <c r="I15" s="52">
        <v>53</v>
      </c>
      <c r="J15" s="52">
        <v>46</v>
      </c>
      <c r="K15" s="53">
        <v>4</v>
      </c>
      <c r="L15" s="54">
        <f>H15*I15*J15/1000000</f>
        <v>8.5330000000000003E-2</v>
      </c>
      <c r="M15" s="54">
        <f>56/L15*K15</f>
        <v>2625.1025430680884</v>
      </c>
      <c r="N15" s="55">
        <v>3000</v>
      </c>
      <c r="O15" s="51">
        <f>N15/M15</f>
        <v>1.1428125</v>
      </c>
      <c r="P15" s="56" t="s">
        <v>320</v>
      </c>
      <c r="Q15" s="57">
        <v>9.0999999999999998E-2</v>
      </c>
      <c r="R15" s="58">
        <f>G15*Q15</f>
        <v>1.3422499999999999</v>
      </c>
      <c r="S15" s="58">
        <f>G15+O15+R15</f>
        <v>17.235062499999998</v>
      </c>
      <c r="T15" s="44">
        <f>AB15*$T$12</f>
        <v>1.8399999999999999</v>
      </c>
      <c r="U15" s="44">
        <f>AB15*$U$12</f>
        <v>3.6799999999999997</v>
      </c>
      <c r="V15" s="44">
        <f>AB15*$V$12</f>
        <v>3.6799999999999997</v>
      </c>
      <c r="W15" s="44">
        <f>AB15*$W$12</f>
        <v>2.5760000000000001</v>
      </c>
      <c r="X15" s="44">
        <f>AB15*$X$12</f>
        <v>3.6799999999999997</v>
      </c>
      <c r="Y15" s="58">
        <f>SUM(T15:X15)</f>
        <v>15.456</v>
      </c>
      <c r="Z15" s="59">
        <f>Y15+S15</f>
        <v>32.691062500000001</v>
      </c>
      <c r="AA15" s="60">
        <f>(AB15-Z15)/AB15</f>
        <v>0.11165591032608686</v>
      </c>
      <c r="AB15" s="61">
        <v>36.799999999999997</v>
      </c>
      <c r="AC15" s="62">
        <v>64.989999999999995</v>
      </c>
      <c r="AD15" s="63">
        <f>(AC15-AB15)/AC15</f>
        <v>0.43375903985228498</v>
      </c>
      <c r="AE15" s="64" t="s">
        <v>370</v>
      </c>
    </row>
    <row r="16" spans="1:31" ht="45.75" hidden="1" customHeight="1">
      <c r="A16" s="455"/>
      <c r="B16" s="48" t="s">
        <v>330</v>
      </c>
      <c r="C16" s="48" t="s">
        <v>334</v>
      </c>
      <c r="D16" s="49"/>
      <c r="E16" s="76" t="s">
        <v>369</v>
      </c>
      <c r="F16" s="50" t="s">
        <v>336</v>
      </c>
      <c r="G16" s="51">
        <f>'Naveen 0402'!H16</f>
        <v>12.35</v>
      </c>
      <c r="H16" s="52">
        <v>53</v>
      </c>
      <c r="I16" s="52">
        <v>37</v>
      </c>
      <c r="J16" s="52">
        <v>41</v>
      </c>
      <c r="K16" s="53">
        <v>4</v>
      </c>
      <c r="L16" s="54">
        <f>H16*I16*J16/1000000</f>
        <v>8.0401E-2</v>
      </c>
      <c r="M16" s="54">
        <f>56/L16*K16</f>
        <v>2786.034999564682</v>
      </c>
      <c r="N16" s="55">
        <v>3000</v>
      </c>
      <c r="O16" s="51">
        <f>N16/M16</f>
        <v>1.0767991071428571</v>
      </c>
      <c r="P16" s="56" t="s">
        <v>320</v>
      </c>
      <c r="Q16" s="57">
        <v>9.0999999999999998E-2</v>
      </c>
      <c r="R16" s="58">
        <f>G16*Q16</f>
        <v>1.12385</v>
      </c>
      <c r="S16" s="58">
        <f>G16+O16+R16</f>
        <v>14.550649107142856</v>
      </c>
      <c r="T16" s="44">
        <f>AB16*$T$12</f>
        <v>1.55</v>
      </c>
      <c r="U16" s="44">
        <f>AB16*$U$12</f>
        <v>3.1</v>
      </c>
      <c r="V16" s="44">
        <f>AB16*$V$12</f>
        <v>3.1</v>
      </c>
      <c r="W16" s="44">
        <f>AB16*$W$12</f>
        <v>2.1700000000000004</v>
      </c>
      <c r="X16" s="44">
        <f>AB16*$X$12</f>
        <v>3.1</v>
      </c>
      <c r="Y16" s="58">
        <f>SUM(T16:X16)</f>
        <v>13.02</v>
      </c>
      <c r="Z16" s="59">
        <f>Y16+S16</f>
        <v>27.570649107142856</v>
      </c>
      <c r="AA16" s="60">
        <f>(AB16-Z16)/AB16</f>
        <v>0.11062422235023045</v>
      </c>
      <c r="AB16" s="61">
        <v>31</v>
      </c>
      <c r="AC16" s="62">
        <v>52.99</v>
      </c>
      <c r="AD16" s="63">
        <f>(AC16-AB16)/AC16</f>
        <v>0.41498395923759201</v>
      </c>
      <c r="AE16" s="64" t="s">
        <v>370</v>
      </c>
    </row>
    <row r="18" spans="1:32">
      <c r="A18" s="125" t="s">
        <v>374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7">
        <v>0.1</v>
      </c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6"/>
      <c r="AF18" s="125" t="s">
        <v>375</v>
      </c>
    </row>
    <row r="19" spans="1:32" ht="45.75" customHeight="1">
      <c r="A19" s="453"/>
      <c r="B19" s="128" t="s">
        <v>318</v>
      </c>
      <c r="C19" s="128" t="s">
        <v>332</v>
      </c>
      <c r="D19" s="129"/>
      <c r="E19" s="130" t="s">
        <v>369</v>
      </c>
      <c r="F19" s="131" t="s">
        <v>319</v>
      </c>
      <c r="G19" s="51">
        <f>G14</f>
        <v>10.95</v>
      </c>
      <c r="H19" s="52">
        <v>35</v>
      </c>
      <c r="I19" s="52">
        <v>53</v>
      </c>
      <c r="J19" s="52">
        <v>30</v>
      </c>
      <c r="K19" s="53">
        <v>4</v>
      </c>
      <c r="L19" s="54">
        <f>H19*I19*J19/1000000</f>
        <v>5.5649999999999998E-2</v>
      </c>
      <c r="M19" s="54">
        <f>56/L19*K19</f>
        <v>4025.1572327044028</v>
      </c>
      <c r="N19" s="55">
        <v>3000</v>
      </c>
      <c r="O19" s="51">
        <f>N19/M19</f>
        <v>0.74531249999999993</v>
      </c>
      <c r="P19" s="56" t="s">
        <v>320</v>
      </c>
      <c r="Q19" s="57">
        <f>Q14+$Q$18</f>
        <v>0.191</v>
      </c>
      <c r="R19" s="58">
        <f>G19*Q19</f>
        <v>2.09145</v>
      </c>
      <c r="S19" s="58">
        <f>G19+O19+R19</f>
        <v>13.7867625</v>
      </c>
      <c r="T19" s="44">
        <f>AB19*$T$12</f>
        <v>1.4950000000000001</v>
      </c>
      <c r="U19" s="44">
        <f>AB19*$U$12</f>
        <v>2.99</v>
      </c>
      <c r="V19" s="44">
        <f>AB19*$V$12</f>
        <v>2.99</v>
      </c>
      <c r="W19" s="44">
        <f>AB19*$W$12</f>
        <v>2.093</v>
      </c>
      <c r="X19" s="44">
        <f>AB19*$X$12</f>
        <v>2.99</v>
      </c>
      <c r="Y19" s="58">
        <f>SUM(T19:X19)</f>
        <v>12.558000000000002</v>
      </c>
      <c r="Z19" s="59">
        <f>Y19+S19</f>
        <v>26.344762500000002</v>
      </c>
      <c r="AA19" s="60">
        <f>(AB19-Z19)/AB19</f>
        <v>0.11890426421404672</v>
      </c>
      <c r="AB19" s="61">
        <v>29.9</v>
      </c>
      <c r="AC19" s="77">
        <v>49.99</v>
      </c>
      <c r="AD19" s="63">
        <f>(AC19-AB19)/AC19</f>
        <v>0.4018803760752151</v>
      </c>
      <c r="AE19" s="64" t="s">
        <v>370</v>
      </c>
      <c r="AF19" s="63">
        <f>(AB19-AB14)/AB14</f>
        <v>0.12406015037593973</v>
      </c>
    </row>
    <row r="20" spans="1:32" ht="45.75" hidden="1" customHeight="1">
      <c r="A20" s="454"/>
      <c r="B20" s="48" t="s">
        <v>331</v>
      </c>
      <c r="C20" s="48" t="s">
        <v>333</v>
      </c>
      <c r="D20" s="49"/>
      <c r="E20" s="76" t="s">
        <v>369</v>
      </c>
      <c r="F20" s="50" t="s">
        <v>325</v>
      </c>
      <c r="G20" s="51">
        <f t="shared" ref="G20:G21" si="0">G15</f>
        <v>14.75</v>
      </c>
      <c r="H20" s="52">
        <v>35</v>
      </c>
      <c r="I20" s="52">
        <v>53</v>
      </c>
      <c r="J20" s="52">
        <v>46</v>
      </c>
      <c r="K20" s="53">
        <v>4</v>
      </c>
      <c r="L20" s="54">
        <f>H20*I20*J20/1000000</f>
        <v>8.5330000000000003E-2</v>
      </c>
      <c r="M20" s="54">
        <f>56/L20*K20</f>
        <v>2625.1025430680884</v>
      </c>
      <c r="N20" s="55">
        <v>3000</v>
      </c>
      <c r="O20" s="51">
        <f>N20/M20</f>
        <v>1.1428125</v>
      </c>
      <c r="P20" s="56" t="s">
        <v>320</v>
      </c>
      <c r="Q20" s="57">
        <f t="shared" ref="Q20:Q21" si="1">Q15+$Q$18</f>
        <v>0.191</v>
      </c>
      <c r="R20" s="58">
        <f>G20*Q20</f>
        <v>2.81725</v>
      </c>
      <c r="S20" s="58">
        <f>G20+O20+R20</f>
        <v>18.710062499999999</v>
      </c>
      <c r="T20" s="44">
        <f>AB20*$T$12</f>
        <v>2</v>
      </c>
      <c r="U20" s="44">
        <f>AB20*$U$12</f>
        <v>4</v>
      </c>
      <c r="V20" s="44">
        <f>AB20*$V$12</f>
        <v>4</v>
      </c>
      <c r="W20" s="44">
        <f>AB20*$W$12</f>
        <v>2.8000000000000003</v>
      </c>
      <c r="X20" s="44">
        <f>AB20*$X$12</f>
        <v>4</v>
      </c>
      <c r="Y20" s="58">
        <f>SUM(T20:X20)</f>
        <v>16.8</v>
      </c>
      <c r="Z20" s="59">
        <f>Y20+S20</f>
        <v>35.510062500000004</v>
      </c>
      <c r="AA20" s="60">
        <f>(AB20-Z20)/AB20</f>
        <v>0.11224843749999991</v>
      </c>
      <c r="AB20" s="61">
        <v>40</v>
      </c>
      <c r="AC20" s="62">
        <v>69.989999999999995</v>
      </c>
      <c r="AD20" s="63">
        <f>(AC20-AB20)/AC20</f>
        <v>0.42848978425489354</v>
      </c>
      <c r="AE20" s="64" t="s">
        <v>370</v>
      </c>
      <c r="AF20" s="63">
        <f t="shared" ref="AF20:AF21" si="2">(AB20-AB15)/AB15</f>
        <v>8.6956521739130516E-2</v>
      </c>
    </row>
    <row r="21" spans="1:32" ht="45.75" hidden="1" customHeight="1">
      <c r="A21" s="455"/>
      <c r="B21" s="48" t="s">
        <v>330</v>
      </c>
      <c r="C21" s="48" t="s">
        <v>334</v>
      </c>
      <c r="D21" s="49"/>
      <c r="E21" s="76" t="s">
        <v>369</v>
      </c>
      <c r="F21" s="50" t="s">
        <v>336</v>
      </c>
      <c r="G21" s="51">
        <f t="shared" si="0"/>
        <v>12.35</v>
      </c>
      <c r="H21" s="52">
        <v>53</v>
      </c>
      <c r="I21" s="52">
        <v>37</v>
      </c>
      <c r="J21" s="52">
        <v>41</v>
      </c>
      <c r="K21" s="53">
        <v>4</v>
      </c>
      <c r="L21" s="54">
        <f>H21*I21*J21/1000000</f>
        <v>8.0401E-2</v>
      </c>
      <c r="M21" s="54">
        <f>56/L21*K21</f>
        <v>2786.034999564682</v>
      </c>
      <c r="N21" s="55">
        <v>3000</v>
      </c>
      <c r="O21" s="51">
        <f>N21/M21</f>
        <v>1.0767991071428571</v>
      </c>
      <c r="P21" s="56" t="s">
        <v>320</v>
      </c>
      <c r="Q21" s="57">
        <f t="shared" si="1"/>
        <v>0.191</v>
      </c>
      <c r="R21" s="58">
        <f>G21*Q21</f>
        <v>2.3588499999999999</v>
      </c>
      <c r="S21" s="58">
        <f>G21+O21+R21</f>
        <v>15.785649107142858</v>
      </c>
      <c r="T21" s="44">
        <f>AB21*$T$12</f>
        <v>1.675</v>
      </c>
      <c r="U21" s="44">
        <f>AB21*$U$12</f>
        <v>3.35</v>
      </c>
      <c r="V21" s="44">
        <f>AB21*$V$12</f>
        <v>3.35</v>
      </c>
      <c r="W21" s="44">
        <f>AB21*$W$12</f>
        <v>2.3450000000000002</v>
      </c>
      <c r="X21" s="44">
        <f>AB21*$X$12</f>
        <v>3.35</v>
      </c>
      <c r="Y21" s="58">
        <f>SUM(T21:X21)</f>
        <v>14.07</v>
      </c>
      <c r="Z21" s="59">
        <f>Y21+S21</f>
        <v>29.85564910714286</v>
      </c>
      <c r="AA21" s="60">
        <f>(AB21-Z21)/AB21</f>
        <v>0.10878659381663106</v>
      </c>
      <c r="AB21" s="61">
        <v>33.5</v>
      </c>
      <c r="AC21" s="62">
        <v>56.99</v>
      </c>
      <c r="AD21" s="63">
        <f>(AC21-AB21)/AC21</f>
        <v>0.41217757501316021</v>
      </c>
      <c r="AE21" s="64" t="s">
        <v>370</v>
      </c>
      <c r="AF21" s="63">
        <f t="shared" si="2"/>
        <v>8.0645161290322578E-2</v>
      </c>
    </row>
  </sheetData>
  <mergeCells count="29">
    <mergeCell ref="A19:A21"/>
    <mergeCell ref="AE10:AE12"/>
    <mergeCell ref="F10:F12"/>
    <mergeCell ref="A2:E2"/>
    <mergeCell ref="A10:A12"/>
    <mergeCell ref="B10:B12"/>
    <mergeCell ref="D10:D12"/>
    <mergeCell ref="E10:E12"/>
    <mergeCell ref="G10:G12"/>
    <mergeCell ref="H10:O10"/>
    <mergeCell ref="P10:R10"/>
    <mergeCell ref="S10:S12"/>
    <mergeCell ref="T10:X10"/>
    <mergeCell ref="R11:R12"/>
    <mergeCell ref="AD10:AD12"/>
    <mergeCell ref="H11:J11"/>
    <mergeCell ref="AC10:AC12"/>
    <mergeCell ref="Y10:Y12"/>
    <mergeCell ref="L11:L12"/>
    <mergeCell ref="M11:M12"/>
    <mergeCell ref="N11:N12"/>
    <mergeCell ref="O11:O12"/>
    <mergeCell ref="P11:P12"/>
    <mergeCell ref="A14:A16"/>
    <mergeCell ref="Q11:Q12"/>
    <mergeCell ref="Z10:Z12"/>
    <mergeCell ref="AA10:AA12"/>
    <mergeCell ref="AB10:AB12"/>
    <mergeCell ref="K11:K12"/>
  </mergeCells>
  <phoneticPr fontId="57" type="noConversion"/>
  <conditionalFormatting sqref="AA1:AA4">
    <cfRule type="cellIs" dxfId="13" priority="74" stopIfTrue="1" operator="lessThan">
      <formula>0.2</formula>
    </cfRule>
  </conditionalFormatting>
  <conditionalFormatting sqref="AA9:AA12">
    <cfRule type="cellIs" dxfId="12" priority="55" stopIfTrue="1" operator="lessThan">
      <formula>0.2</formula>
    </cfRule>
  </conditionalFormatting>
  <conditionalFormatting sqref="AA14:AA16">
    <cfRule type="cellIs" dxfId="11" priority="6" stopIfTrue="1" operator="lessThan">
      <formula>0.15</formula>
    </cfRule>
  </conditionalFormatting>
  <conditionalFormatting sqref="AA19:AA21">
    <cfRule type="cellIs" dxfId="10" priority="3" stopIfTrue="1" operator="lessThan">
      <formula>0.15</formula>
    </cfRule>
  </conditionalFormatting>
  <conditionalFormatting sqref="AB5:AB8">
    <cfRule type="cellIs" dxfId="9" priority="73" stopIfTrue="1" operator="lessThan">
      <formula>0.2</formula>
    </cfRule>
  </conditionalFormatting>
  <conditionalFormatting sqref="AD14:AE16">
    <cfRule type="cellIs" dxfId="8" priority="4" stopIfTrue="1" operator="equal">
      <formula>0.6</formula>
    </cfRule>
  </conditionalFormatting>
  <conditionalFormatting sqref="AD19:AF21">
    <cfRule type="cellIs" dxfId="7" priority="1" stopIfTrue="1" operator="equal">
      <formula>0.6</formula>
    </cfRule>
  </conditionalFormatting>
  <dataValidations count="7">
    <dataValidation type="list" allowBlank="1" showInputMessage="1" showErrorMessage="1" sqref="E5">
      <formula1>$HE$3:$HF$3</formula1>
    </dataValidation>
    <dataValidation type="list" allowBlank="1" showInputMessage="1" showErrorMessage="1" sqref="E6">
      <formula1>$HE$4:$HH$4</formula1>
    </dataValidation>
    <dataValidation type="list" allowBlank="1" showInputMessage="1" showErrorMessage="1" sqref="E3">
      <formula1>$HD$2:$HH$2</formula1>
    </dataValidation>
    <dataValidation type="list" allowBlank="1" showInputMessage="1" showErrorMessage="1" sqref="E7">
      <formula1>$HE$5:$HL$5</formula1>
    </dataValidation>
    <dataValidation type="list" allowBlank="1" showInputMessage="1" showErrorMessage="1" sqref="B6:C6">
      <formula1>$HE$7:$HS$7</formula1>
    </dataValidation>
    <dataValidation type="list" allowBlank="1" showInputMessage="1" showErrorMessage="1" sqref="B4:C4">
      <formula1>$HE$6:$HP$6</formula1>
    </dataValidation>
    <dataValidation type="list" allowBlank="1" showInputMessage="1" showErrorMessage="1" sqref="E4">
      <formula1>$HI$2:$HM$2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21"/>
  <sheetViews>
    <sheetView topLeftCell="P16" workbookViewId="0">
      <selection activeCell="AE21" sqref="AE21"/>
    </sheetView>
  </sheetViews>
  <sheetFormatPr defaultRowHeight="12.75"/>
  <cols>
    <col min="1" max="1" width="22.42578125" customWidth="1"/>
    <col min="2" max="2" width="23.42578125" customWidth="1"/>
    <col min="3" max="3" width="18.140625" hidden="1" customWidth="1"/>
    <col min="4" max="4" width="15.140625" hidden="1" customWidth="1"/>
    <col min="5" max="5" width="24.85546875" customWidth="1"/>
    <col min="6" max="6" width="11.140625" customWidth="1"/>
    <col min="7" max="7" width="10.140625" customWidth="1"/>
    <col min="8" max="11" width="5.28515625" customWidth="1"/>
    <col min="12" max="12" width="6.28515625" customWidth="1"/>
    <col min="13" max="13" width="9.140625" customWidth="1"/>
    <col min="14" max="14" width="6.28515625" customWidth="1"/>
    <col min="15" max="15" width="7.140625" customWidth="1"/>
    <col min="16" max="16" width="11.28515625" customWidth="1"/>
    <col min="17" max="19" width="8.85546875" customWidth="1"/>
    <col min="20" max="20" width="10.42578125" customWidth="1"/>
    <col min="21" max="23" width="8.85546875" customWidth="1"/>
    <col min="24" max="24" width="10.28515625" customWidth="1"/>
    <col min="25" max="26" width="8.85546875" customWidth="1"/>
    <col min="31" max="31" width="18.42578125" style="47" customWidth="1"/>
    <col min="40" max="42" width="8.85546875" customWidth="1"/>
  </cols>
  <sheetData>
    <row r="1" spans="1:31">
      <c r="A1" s="8"/>
      <c r="B1" s="8"/>
      <c r="C1" s="8"/>
      <c r="D1" s="8"/>
      <c r="E1" s="8"/>
      <c r="F1" s="9" t="s">
        <v>264</v>
      </c>
      <c r="G1" s="10"/>
      <c r="H1" s="11"/>
      <c r="I1" s="12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3"/>
      <c r="AA1" s="14"/>
      <c r="AB1" s="10"/>
      <c r="AC1" s="10"/>
      <c r="AD1" s="10"/>
      <c r="AE1" s="45"/>
    </row>
    <row r="2" spans="1:31" ht="21" thickBot="1">
      <c r="A2" s="474" t="s">
        <v>264</v>
      </c>
      <c r="B2" s="474"/>
      <c r="C2" s="474"/>
      <c r="D2" s="474"/>
      <c r="E2" s="474"/>
      <c r="F2" s="15"/>
      <c r="G2" s="10"/>
      <c r="H2" s="11"/>
      <c r="I2" s="12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3"/>
      <c r="AA2" s="14"/>
      <c r="AB2" s="10"/>
      <c r="AC2" s="10"/>
      <c r="AD2" s="10"/>
      <c r="AE2" s="45"/>
    </row>
    <row r="3" spans="1:31" ht="15">
      <c r="A3" s="16" t="s">
        <v>265</v>
      </c>
      <c r="B3" s="17" t="s">
        <v>266</v>
      </c>
      <c r="C3" s="17"/>
      <c r="D3" s="18" t="s">
        <v>267</v>
      </c>
      <c r="E3" s="19" t="s">
        <v>268</v>
      </c>
      <c r="F3" s="20"/>
      <c r="G3" s="10"/>
      <c r="H3" s="11"/>
      <c r="I3" s="12"/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3"/>
      <c r="AA3" s="14"/>
      <c r="AB3" s="10"/>
      <c r="AC3" s="10"/>
      <c r="AD3" s="10"/>
      <c r="AE3" s="45"/>
    </row>
    <row r="4" spans="1:31" ht="15">
      <c r="A4" s="21" t="s">
        <v>269</v>
      </c>
      <c r="B4" s="65" t="s">
        <v>270</v>
      </c>
      <c r="C4" s="65"/>
      <c r="D4" s="66" t="s">
        <v>271</v>
      </c>
      <c r="E4" s="22"/>
      <c r="F4" s="20"/>
      <c r="G4" s="10"/>
      <c r="H4" s="23"/>
      <c r="I4" s="12"/>
      <c r="J4" s="1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3"/>
      <c r="AA4" s="14"/>
      <c r="AB4" s="10"/>
      <c r="AC4" s="10"/>
      <c r="AD4" s="10"/>
      <c r="AE4" s="45"/>
    </row>
    <row r="5" spans="1:31" ht="15">
      <c r="A5" s="21" t="s">
        <v>272</v>
      </c>
      <c r="B5" s="65"/>
      <c r="C5" s="65" t="s">
        <v>273</v>
      </c>
      <c r="D5" s="66" t="s">
        <v>274</v>
      </c>
      <c r="E5" s="24" t="s">
        <v>275</v>
      </c>
      <c r="F5" s="20"/>
      <c r="G5" s="25"/>
      <c r="H5" s="26"/>
      <c r="I5" s="26"/>
      <c r="J5" s="26"/>
      <c r="K5" s="26"/>
      <c r="L5" s="26"/>
      <c r="M5" s="26"/>
      <c r="N5" s="26"/>
      <c r="O5" s="20"/>
      <c r="P5" s="20"/>
      <c r="Q5" s="27"/>
      <c r="R5" s="26"/>
      <c r="S5" s="26"/>
      <c r="T5" s="28"/>
      <c r="U5" s="29"/>
      <c r="V5" s="29"/>
      <c r="W5" s="29"/>
      <c r="X5" s="29"/>
      <c r="Y5" s="29"/>
      <c r="Z5" s="29"/>
      <c r="AA5" s="29"/>
      <c r="AB5" s="29"/>
      <c r="AC5" s="26"/>
      <c r="AD5" s="20"/>
      <c r="AE5" s="46"/>
    </row>
    <row r="6" spans="1:31" ht="15">
      <c r="A6" s="21" t="s">
        <v>276</v>
      </c>
      <c r="B6" s="67"/>
      <c r="C6" s="67"/>
      <c r="D6" s="66" t="s">
        <v>277</v>
      </c>
      <c r="E6" s="30" t="s">
        <v>278</v>
      </c>
      <c r="F6" s="20"/>
      <c r="G6" s="25"/>
      <c r="H6" s="26"/>
      <c r="I6" s="26"/>
      <c r="J6" s="26"/>
      <c r="K6" s="26"/>
      <c r="L6" s="26"/>
      <c r="M6" s="26"/>
      <c r="N6" s="26"/>
      <c r="O6" s="31"/>
      <c r="P6" s="31"/>
      <c r="Q6" s="28"/>
      <c r="R6" s="28"/>
      <c r="S6" s="28"/>
      <c r="T6" s="32"/>
      <c r="U6" s="29"/>
      <c r="V6" s="29"/>
      <c r="W6" s="29"/>
      <c r="X6" s="29"/>
      <c r="Y6" s="29"/>
      <c r="Z6" s="29"/>
      <c r="AA6" s="29"/>
      <c r="AB6" s="29"/>
      <c r="AC6" s="26"/>
      <c r="AD6" s="20"/>
      <c r="AE6" s="46"/>
    </row>
    <row r="7" spans="1:31" ht="30">
      <c r="A7" s="21" t="s">
        <v>279</v>
      </c>
      <c r="B7" s="68"/>
      <c r="C7" s="68"/>
      <c r="D7" s="69" t="s">
        <v>280</v>
      </c>
      <c r="E7" s="33"/>
      <c r="F7" s="20"/>
      <c r="G7" s="25"/>
      <c r="H7" s="26"/>
      <c r="I7" s="26"/>
      <c r="J7" s="26"/>
      <c r="K7" s="26"/>
      <c r="L7" s="26"/>
      <c r="M7" s="26"/>
      <c r="N7" s="26"/>
      <c r="O7" s="31"/>
      <c r="P7" s="31"/>
      <c r="Q7" s="28"/>
      <c r="R7" s="28"/>
      <c r="S7" s="28"/>
      <c r="T7" s="32"/>
      <c r="U7" s="29"/>
      <c r="V7" s="29"/>
      <c r="W7" s="29"/>
      <c r="X7" s="29"/>
      <c r="Y7" s="29"/>
      <c r="Z7" s="29"/>
      <c r="AA7" s="29"/>
      <c r="AB7" s="29"/>
      <c r="AC7" s="26"/>
      <c r="AD7" s="20"/>
      <c r="AE7" s="46"/>
    </row>
    <row r="8" spans="1:31" ht="15.75" thickBot="1">
      <c r="A8" s="34" t="s">
        <v>281</v>
      </c>
      <c r="B8" s="35"/>
      <c r="C8" s="36"/>
      <c r="D8" s="37" t="s">
        <v>282</v>
      </c>
      <c r="E8" s="38"/>
      <c r="F8" s="20"/>
      <c r="G8" s="25"/>
      <c r="H8" s="26"/>
      <c r="I8" s="26"/>
      <c r="J8" s="26"/>
      <c r="K8" s="26"/>
      <c r="L8" s="26"/>
      <c r="M8" s="26"/>
      <c r="N8" s="26"/>
      <c r="O8" s="39"/>
      <c r="P8" s="39"/>
      <c r="Q8" s="40"/>
      <c r="R8" s="40"/>
      <c r="S8" s="40"/>
      <c r="T8" s="41"/>
      <c r="U8" s="29"/>
      <c r="V8" s="29"/>
      <c r="W8" s="29"/>
      <c r="X8" s="29"/>
      <c r="Y8" s="29"/>
      <c r="Z8" s="29"/>
      <c r="AA8" s="29"/>
      <c r="AB8" s="29"/>
      <c r="AC8" s="26"/>
      <c r="AD8" s="20"/>
      <c r="AE8" s="46"/>
    </row>
    <row r="9" spans="1:31" ht="13.5" thickBot="1">
      <c r="A9" s="10"/>
      <c r="B9" s="10"/>
      <c r="C9" s="8"/>
      <c r="D9" s="8"/>
      <c r="E9" s="10"/>
      <c r="F9" s="10"/>
      <c r="G9" s="10"/>
      <c r="H9" s="12"/>
      <c r="I9" s="12"/>
      <c r="J9" s="1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3"/>
      <c r="AA9" s="14"/>
      <c r="AB9" s="10"/>
      <c r="AC9" s="10"/>
      <c r="AD9" s="10"/>
      <c r="AE9" s="45"/>
    </row>
    <row r="10" spans="1:31" ht="12.75" customHeight="1">
      <c r="A10" s="475" t="s">
        <v>89</v>
      </c>
      <c r="B10" s="478" t="s">
        <v>283</v>
      </c>
      <c r="C10" s="42"/>
      <c r="D10" s="481" t="s">
        <v>284</v>
      </c>
      <c r="E10" s="471" t="s">
        <v>285</v>
      </c>
      <c r="F10" s="471" t="s">
        <v>286</v>
      </c>
      <c r="G10" s="484" t="s">
        <v>287</v>
      </c>
      <c r="H10" s="467" t="s">
        <v>288</v>
      </c>
      <c r="I10" s="467"/>
      <c r="J10" s="467"/>
      <c r="K10" s="467"/>
      <c r="L10" s="467"/>
      <c r="M10" s="467"/>
      <c r="N10" s="467"/>
      <c r="O10" s="467"/>
      <c r="P10" s="487" t="s">
        <v>289</v>
      </c>
      <c r="Q10" s="487"/>
      <c r="R10" s="487"/>
      <c r="S10" s="468" t="s">
        <v>290</v>
      </c>
      <c r="T10" s="488" t="s">
        <v>291</v>
      </c>
      <c r="U10" s="489"/>
      <c r="V10" s="489"/>
      <c r="W10" s="489"/>
      <c r="X10" s="490"/>
      <c r="Y10" s="468" t="s">
        <v>292</v>
      </c>
      <c r="Z10" s="458" t="s">
        <v>293</v>
      </c>
      <c r="AA10" s="461" t="s">
        <v>294</v>
      </c>
      <c r="AB10" s="464" t="s">
        <v>295</v>
      </c>
      <c r="AC10" s="467" t="s">
        <v>296</v>
      </c>
      <c r="AD10" s="467" t="s">
        <v>297</v>
      </c>
      <c r="AE10" s="467" t="s">
        <v>298</v>
      </c>
    </row>
    <row r="11" spans="1:31" ht="45">
      <c r="A11" s="476"/>
      <c r="B11" s="479"/>
      <c r="C11" s="70"/>
      <c r="D11" s="482"/>
      <c r="E11" s="472"/>
      <c r="F11" s="472"/>
      <c r="G11" s="485"/>
      <c r="H11" s="491" t="s">
        <v>299</v>
      </c>
      <c r="I11" s="491"/>
      <c r="J11" s="491"/>
      <c r="K11" s="456" t="s">
        <v>300</v>
      </c>
      <c r="L11" s="456" t="s">
        <v>301</v>
      </c>
      <c r="M11" s="456" t="s">
        <v>302</v>
      </c>
      <c r="N11" s="456" t="s">
        <v>303</v>
      </c>
      <c r="O11" s="469" t="s">
        <v>304</v>
      </c>
      <c r="P11" s="456" t="s">
        <v>305</v>
      </c>
      <c r="Q11" s="456" t="s">
        <v>306</v>
      </c>
      <c r="R11" s="469" t="s">
        <v>307</v>
      </c>
      <c r="S11" s="469"/>
      <c r="T11" s="71" t="s">
        <v>308</v>
      </c>
      <c r="U11" s="71" t="s">
        <v>309</v>
      </c>
      <c r="V11" s="71" t="s">
        <v>310</v>
      </c>
      <c r="W11" s="71" t="s">
        <v>311</v>
      </c>
      <c r="X11" s="72" t="s">
        <v>312</v>
      </c>
      <c r="Y11" s="469"/>
      <c r="Z11" s="459"/>
      <c r="AA11" s="462"/>
      <c r="AB11" s="465"/>
      <c r="AC11" s="456"/>
      <c r="AD11" s="456"/>
      <c r="AE11" s="456"/>
    </row>
    <row r="12" spans="1:31" ht="20.25" customHeight="1">
      <c r="A12" s="477"/>
      <c r="B12" s="480"/>
      <c r="C12" s="70" t="s">
        <v>313</v>
      </c>
      <c r="D12" s="483"/>
      <c r="E12" s="473"/>
      <c r="F12" s="473"/>
      <c r="G12" s="486"/>
      <c r="H12" s="73" t="s">
        <v>314</v>
      </c>
      <c r="I12" s="73" t="s">
        <v>315</v>
      </c>
      <c r="J12" s="73" t="s">
        <v>316</v>
      </c>
      <c r="K12" s="457"/>
      <c r="L12" s="457"/>
      <c r="M12" s="457"/>
      <c r="N12" s="457"/>
      <c r="O12" s="470"/>
      <c r="P12" s="457"/>
      <c r="Q12" s="457"/>
      <c r="R12" s="470"/>
      <c r="S12" s="470"/>
      <c r="T12" s="43">
        <v>0.05</v>
      </c>
      <c r="U12" s="43">
        <v>0.1</v>
      </c>
      <c r="V12" s="43">
        <v>0.1</v>
      </c>
      <c r="W12" s="74">
        <v>7.0000000000000007E-2</v>
      </c>
      <c r="X12" s="75">
        <v>0.1</v>
      </c>
      <c r="Y12" s="470"/>
      <c r="Z12" s="460"/>
      <c r="AA12" s="463"/>
      <c r="AB12" s="466"/>
      <c r="AC12" s="457"/>
      <c r="AD12" s="457" t="s">
        <v>317</v>
      </c>
      <c r="AE12" s="457"/>
    </row>
    <row r="13" spans="1:31">
      <c r="A13" s="125" t="s">
        <v>373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6"/>
    </row>
    <row r="14" spans="1:31" ht="45.75" customHeight="1">
      <c r="A14" s="453"/>
      <c r="B14" s="48" t="s">
        <v>318</v>
      </c>
      <c r="C14" s="48" t="s">
        <v>332</v>
      </c>
      <c r="D14" s="49"/>
      <c r="E14" s="76" t="s">
        <v>369</v>
      </c>
      <c r="F14" s="50" t="s">
        <v>319</v>
      </c>
      <c r="G14" s="51">
        <v>11.606999999999999</v>
      </c>
      <c r="H14" s="52">
        <v>35</v>
      </c>
      <c r="I14" s="52">
        <v>53</v>
      </c>
      <c r="J14" s="52">
        <v>30</v>
      </c>
      <c r="K14" s="53">
        <v>4</v>
      </c>
      <c r="L14" s="54">
        <f>H14*I14*J14/1000000</f>
        <v>5.5649999999999998E-2</v>
      </c>
      <c r="M14" s="54">
        <f>56/L14*K14</f>
        <v>4025.1572327044028</v>
      </c>
      <c r="N14" s="55">
        <v>3000</v>
      </c>
      <c r="O14" s="51">
        <f>N14/M14</f>
        <v>0.74531249999999993</v>
      </c>
      <c r="P14" s="56" t="s">
        <v>320</v>
      </c>
      <c r="Q14" s="57">
        <v>9.0999999999999998E-2</v>
      </c>
      <c r="R14" s="58">
        <f>G14*Q14</f>
        <v>1.0562369999999999</v>
      </c>
      <c r="S14" s="58">
        <f>G14+O14+R14</f>
        <v>13.408549499999999</v>
      </c>
      <c r="T14" s="44">
        <f>AB14*$T$12</f>
        <v>1.3900000000000001</v>
      </c>
      <c r="U14" s="44">
        <f>AB14*$U$12</f>
        <v>2.7800000000000002</v>
      </c>
      <c r="V14" s="44">
        <f>AB14*$V$12</f>
        <v>2.7800000000000002</v>
      </c>
      <c r="W14" s="44">
        <f>AB14*$W$12</f>
        <v>1.9460000000000002</v>
      </c>
      <c r="X14" s="44">
        <f>AB14*$X$12</f>
        <v>2.7800000000000002</v>
      </c>
      <c r="Y14" s="58">
        <f>SUM(T14:X14)</f>
        <v>11.676000000000002</v>
      </c>
      <c r="Z14" s="59">
        <f>Y14+S14</f>
        <v>25.084549500000001</v>
      </c>
      <c r="AA14" s="60">
        <f>(AB14-Z14)/AB14</f>
        <v>9.7678075539568324E-2</v>
      </c>
      <c r="AB14" s="268">
        <v>27.8</v>
      </c>
      <c r="AC14" s="77">
        <v>46.99</v>
      </c>
      <c r="AD14" s="63">
        <f>(AC14-AB14)/AC14</f>
        <v>0.40838476271547136</v>
      </c>
      <c r="AE14" s="64" t="s">
        <v>370</v>
      </c>
    </row>
    <row r="15" spans="1:31" ht="45.75" customHeight="1">
      <c r="A15" s="454"/>
      <c r="B15" s="48" t="s">
        <v>331</v>
      </c>
      <c r="C15" s="48" t="s">
        <v>333</v>
      </c>
      <c r="D15" s="49"/>
      <c r="E15" s="76" t="s">
        <v>369</v>
      </c>
      <c r="F15" s="50" t="s">
        <v>325</v>
      </c>
      <c r="G15" s="51">
        <v>15.635000000000002</v>
      </c>
      <c r="H15" s="52">
        <v>35</v>
      </c>
      <c r="I15" s="52">
        <v>53</v>
      </c>
      <c r="J15" s="52">
        <v>46</v>
      </c>
      <c r="K15" s="53">
        <v>4</v>
      </c>
      <c r="L15" s="54">
        <f>H15*I15*J15/1000000</f>
        <v>8.5330000000000003E-2</v>
      </c>
      <c r="M15" s="54">
        <f>56/L15*K15</f>
        <v>2625.1025430680884</v>
      </c>
      <c r="N15" s="55">
        <v>3000</v>
      </c>
      <c r="O15" s="51">
        <f>N15/M15</f>
        <v>1.1428125</v>
      </c>
      <c r="P15" s="56" t="s">
        <v>320</v>
      </c>
      <c r="Q15" s="57">
        <v>9.0999999999999998E-2</v>
      </c>
      <c r="R15" s="58">
        <f>G15*Q15</f>
        <v>1.4227850000000002</v>
      </c>
      <c r="S15" s="58">
        <f>G15+O15+R15</f>
        <v>18.200597500000004</v>
      </c>
      <c r="T15" s="44">
        <f>AB15*$T$12</f>
        <v>1.9050000000000002</v>
      </c>
      <c r="U15" s="44">
        <f>AB15*$U$12</f>
        <v>3.8100000000000005</v>
      </c>
      <c r="V15" s="44">
        <f>AB15*$V$12</f>
        <v>3.8100000000000005</v>
      </c>
      <c r="W15" s="44">
        <f>AB15*$W$12</f>
        <v>2.6670000000000003</v>
      </c>
      <c r="X15" s="44">
        <f>AB15*$X$12</f>
        <v>3.8100000000000005</v>
      </c>
      <c r="Y15" s="58">
        <f>SUM(T15:X15)</f>
        <v>16.002000000000002</v>
      </c>
      <c r="Z15" s="59">
        <f>Y15+S15</f>
        <v>34.20259750000001</v>
      </c>
      <c r="AA15" s="60">
        <f>(AB15-Z15)/AB15</f>
        <v>0.10229402887139084</v>
      </c>
      <c r="AB15" s="268">
        <v>38.1</v>
      </c>
      <c r="AC15" s="269">
        <v>64.989999999999995</v>
      </c>
      <c r="AD15" s="63">
        <f>(AC15-AB15)/AC15</f>
        <v>0.41375596245576235</v>
      </c>
      <c r="AE15" s="64" t="s">
        <v>370</v>
      </c>
    </row>
    <row r="16" spans="1:31" ht="45.75" customHeight="1">
      <c r="A16" s="455"/>
      <c r="B16" s="48" t="s">
        <v>330</v>
      </c>
      <c r="C16" s="48" t="s">
        <v>334</v>
      </c>
      <c r="D16" s="49"/>
      <c r="E16" s="76" t="s">
        <v>369</v>
      </c>
      <c r="F16" s="50" t="s">
        <v>336</v>
      </c>
      <c r="G16" s="51">
        <v>13.091000000000001</v>
      </c>
      <c r="H16" s="52">
        <v>53</v>
      </c>
      <c r="I16" s="52">
        <v>37</v>
      </c>
      <c r="J16" s="52">
        <v>41</v>
      </c>
      <c r="K16" s="53">
        <v>4</v>
      </c>
      <c r="L16" s="54">
        <f>H16*I16*J16/1000000</f>
        <v>8.0401E-2</v>
      </c>
      <c r="M16" s="54">
        <f>56/L16*K16</f>
        <v>2786.034999564682</v>
      </c>
      <c r="N16" s="55">
        <v>3000</v>
      </c>
      <c r="O16" s="51">
        <f>N16/M16</f>
        <v>1.0767991071428571</v>
      </c>
      <c r="P16" s="56" t="s">
        <v>320</v>
      </c>
      <c r="Q16" s="57">
        <v>9.0999999999999998E-2</v>
      </c>
      <c r="R16" s="58">
        <f>G16*Q16</f>
        <v>1.191281</v>
      </c>
      <c r="S16" s="58">
        <f>G16+O16+R16</f>
        <v>15.359080107142859</v>
      </c>
      <c r="T16" s="44">
        <f>AB16*$T$12</f>
        <v>1.5750000000000002</v>
      </c>
      <c r="U16" s="44">
        <f>AB16*$U$12</f>
        <v>3.1500000000000004</v>
      </c>
      <c r="V16" s="44">
        <f>AB16*$V$12</f>
        <v>3.1500000000000004</v>
      </c>
      <c r="W16" s="44">
        <f>AB16*$W$12</f>
        <v>2.2050000000000001</v>
      </c>
      <c r="X16" s="44">
        <f>AB16*$X$12</f>
        <v>3.1500000000000004</v>
      </c>
      <c r="Y16" s="58">
        <f>SUM(T16:X16)</f>
        <v>13.230000000000002</v>
      </c>
      <c r="Z16" s="59">
        <f>Y16+S16</f>
        <v>28.589080107142863</v>
      </c>
      <c r="AA16" s="60">
        <f>(AB16-Z16)/AB16</f>
        <v>9.241015532879801E-2</v>
      </c>
      <c r="AB16" s="268">
        <v>31.5</v>
      </c>
      <c r="AC16" s="269">
        <v>52.99</v>
      </c>
      <c r="AD16" s="63">
        <f>(AC16-AB16)/AC16</f>
        <v>0.40554821664464996</v>
      </c>
      <c r="AE16" s="64" t="s">
        <v>370</v>
      </c>
    </row>
    <row r="18" spans="1:32">
      <c r="A18" s="125" t="s">
        <v>374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7">
        <v>0.1</v>
      </c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6"/>
      <c r="AF18" s="125" t="s">
        <v>375</v>
      </c>
    </row>
    <row r="19" spans="1:32" ht="45.75" customHeight="1">
      <c r="A19" s="453"/>
      <c r="B19" s="48" t="s">
        <v>318</v>
      </c>
      <c r="C19" s="48" t="s">
        <v>332</v>
      </c>
      <c r="D19" s="49"/>
      <c r="E19" s="76" t="s">
        <v>369</v>
      </c>
      <c r="F19" s="50" t="s">
        <v>319</v>
      </c>
      <c r="G19" s="51">
        <v>11.606999999999999</v>
      </c>
      <c r="H19" s="52">
        <v>35</v>
      </c>
      <c r="I19" s="52">
        <v>53</v>
      </c>
      <c r="J19" s="52">
        <v>30</v>
      </c>
      <c r="K19" s="53">
        <v>4</v>
      </c>
      <c r="L19" s="54">
        <f>H19*I19*J19/1000000</f>
        <v>5.5649999999999998E-2</v>
      </c>
      <c r="M19" s="54">
        <f>56/L19*K19</f>
        <v>4025.1572327044028</v>
      </c>
      <c r="N19" s="55">
        <v>3000</v>
      </c>
      <c r="O19" s="51">
        <f>N19/M19</f>
        <v>0.74531249999999993</v>
      </c>
      <c r="P19" s="56" t="s">
        <v>320</v>
      </c>
      <c r="Q19" s="57">
        <f>Q14+$Q$18</f>
        <v>0.191</v>
      </c>
      <c r="R19" s="58">
        <f>G19*Q19</f>
        <v>2.2169369999999997</v>
      </c>
      <c r="S19" s="58">
        <f>G19+O19+R19</f>
        <v>14.5692495</v>
      </c>
      <c r="T19" s="44">
        <f>AB19*$T$12</f>
        <v>1.4950000000000001</v>
      </c>
      <c r="U19" s="44">
        <f>AB19*$U$12</f>
        <v>2.99</v>
      </c>
      <c r="V19" s="44">
        <f>AB19*$V$12</f>
        <v>2.99</v>
      </c>
      <c r="W19" s="44">
        <f>AB19*$W$12</f>
        <v>2.093</v>
      </c>
      <c r="X19" s="44">
        <f>AB19*$X$12</f>
        <v>2.99</v>
      </c>
      <c r="Y19" s="58">
        <f>SUM(T19:X19)</f>
        <v>12.558000000000002</v>
      </c>
      <c r="Z19" s="59">
        <f>Y19+S19</f>
        <v>27.127249500000001</v>
      </c>
      <c r="AA19" s="60">
        <f>(AB19-Z19)/AB19</f>
        <v>9.2734130434782527E-2</v>
      </c>
      <c r="AB19" s="268">
        <v>29.9</v>
      </c>
      <c r="AC19" s="77">
        <v>49.99</v>
      </c>
      <c r="AD19" s="63">
        <f>(AC19-AB19)/AC19</f>
        <v>0.4018803760752151</v>
      </c>
      <c r="AE19" s="64" t="s">
        <v>370</v>
      </c>
      <c r="AF19" s="63">
        <f>(AB19-AB14)/AB14</f>
        <v>7.553956834532366E-2</v>
      </c>
    </row>
    <row r="20" spans="1:32" ht="45.75" customHeight="1">
      <c r="A20" s="454"/>
      <c r="B20" s="48" t="s">
        <v>331</v>
      </c>
      <c r="C20" s="48" t="s">
        <v>333</v>
      </c>
      <c r="D20" s="49"/>
      <c r="E20" s="76" t="s">
        <v>369</v>
      </c>
      <c r="F20" s="50" t="s">
        <v>325</v>
      </c>
      <c r="G20" s="51">
        <v>15.635000000000002</v>
      </c>
      <c r="H20" s="52">
        <v>35</v>
      </c>
      <c r="I20" s="52">
        <v>53</v>
      </c>
      <c r="J20" s="52">
        <v>46</v>
      </c>
      <c r="K20" s="53">
        <v>4</v>
      </c>
      <c r="L20" s="54">
        <f>H20*I20*J20/1000000</f>
        <v>8.5330000000000003E-2</v>
      </c>
      <c r="M20" s="54">
        <f>56/L20*K20</f>
        <v>2625.1025430680884</v>
      </c>
      <c r="N20" s="55">
        <v>3000</v>
      </c>
      <c r="O20" s="51">
        <f>N20/M20</f>
        <v>1.1428125</v>
      </c>
      <c r="P20" s="56" t="s">
        <v>320</v>
      </c>
      <c r="Q20" s="57">
        <f t="shared" ref="Q20:Q21" si="0">Q15+$Q$18</f>
        <v>0.191</v>
      </c>
      <c r="R20" s="58">
        <f>G20*Q20</f>
        <v>2.9862850000000005</v>
      </c>
      <c r="S20" s="58">
        <f>G20+O20+R20</f>
        <v>19.764097500000005</v>
      </c>
      <c r="T20" s="44">
        <f>AB20*$T$12</f>
        <v>2.09</v>
      </c>
      <c r="U20" s="44">
        <f>AB20*$U$12</f>
        <v>4.18</v>
      </c>
      <c r="V20" s="44">
        <f>AB20*$V$12</f>
        <v>4.18</v>
      </c>
      <c r="W20" s="44">
        <f>AB20*$W$12</f>
        <v>2.9260000000000002</v>
      </c>
      <c r="X20" s="44">
        <f>AB20*$X$12</f>
        <v>4.18</v>
      </c>
      <c r="Y20" s="58">
        <f>SUM(T20:X20)</f>
        <v>17.555999999999997</v>
      </c>
      <c r="Z20" s="59">
        <f>Y20+S20</f>
        <v>37.320097500000003</v>
      </c>
      <c r="AA20" s="60">
        <f>(AB20-Z20)/AB20</f>
        <v>0.10717470095693767</v>
      </c>
      <c r="AB20" s="268">
        <v>41.8</v>
      </c>
      <c r="AC20" s="269">
        <v>69.989999999999995</v>
      </c>
      <c r="AD20" s="63">
        <f>(AC20-AB20)/AC20</f>
        <v>0.40277182454636379</v>
      </c>
      <c r="AE20" s="64" t="s">
        <v>370</v>
      </c>
      <c r="AF20" s="63">
        <f t="shared" ref="AF20:AF21" si="1">(AB20-AB15)/AB15</f>
        <v>9.7112860892388339E-2</v>
      </c>
    </row>
    <row r="21" spans="1:32" ht="45.75" customHeight="1">
      <c r="A21" s="455"/>
      <c r="B21" s="48" t="s">
        <v>330</v>
      </c>
      <c r="C21" s="48" t="s">
        <v>334</v>
      </c>
      <c r="D21" s="49"/>
      <c r="E21" s="76" t="s">
        <v>369</v>
      </c>
      <c r="F21" s="50" t="s">
        <v>336</v>
      </c>
      <c r="G21" s="51">
        <v>13.091000000000001</v>
      </c>
      <c r="H21" s="52">
        <v>53</v>
      </c>
      <c r="I21" s="52">
        <v>37</v>
      </c>
      <c r="J21" s="52">
        <v>41</v>
      </c>
      <c r="K21" s="53">
        <v>4</v>
      </c>
      <c r="L21" s="54">
        <f>H21*I21*J21/1000000</f>
        <v>8.0401E-2</v>
      </c>
      <c r="M21" s="54">
        <f>56/L21*K21</f>
        <v>2786.034999564682</v>
      </c>
      <c r="N21" s="55">
        <v>3000</v>
      </c>
      <c r="O21" s="51">
        <f>N21/M21</f>
        <v>1.0767991071428571</v>
      </c>
      <c r="P21" s="56" t="s">
        <v>320</v>
      </c>
      <c r="Q21" s="57">
        <f t="shared" si="0"/>
        <v>0.191</v>
      </c>
      <c r="R21" s="58">
        <f>G21*Q21</f>
        <v>2.5003810000000004</v>
      </c>
      <c r="S21" s="58">
        <f>G21+O21+R21</f>
        <v>16.668180107142859</v>
      </c>
      <c r="T21" s="44">
        <f>AB21*$T$12</f>
        <v>1.7350000000000003</v>
      </c>
      <c r="U21" s="44">
        <f>AB21*$U$12</f>
        <v>3.4700000000000006</v>
      </c>
      <c r="V21" s="44">
        <f>AB21*$V$12</f>
        <v>3.4700000000000006</v>
      </c>
      <c r="W21" s="44">
        <f>AB21*$W$12</f>
        <v>2.4290000000000003</v>
      </c>
      <c r="X21" s="44">
        <f>AB21*$X$12</f>
        <v>3.4700000000000006</v>
      </c>
      <c r="Y21" s="58">
        <f>SUM(T21:X21)</f>
        <v>14.574000000000002</v>
      </c>
      <c r="Z21" s="59">
        <f>Y21+S21</f>
        <v>31.242180107142861</v>
      </c>
      <c r="AA21" s="60">
        <f>(AB21-Z21)/AB21</f>
        <v>9.9648988266776414E-2</v>
      </c>
      <c r="AB21" s="268">
        <v>34.700000000000003</v>
      </c>
      <c r="AC21" s="269">
        <v>56.99</v>
      </c>
      <c r="AD21" s="63">
        <f>(AC21-AB21)/AC21</f>
        <v>0.39112124934198977</v>
      </c>
      <c r="AE21" s="64" t="s">
        <v>370</v>
      </c>
      <c r="AF21" s="63">
        <f t="shared" si="1"/>
        <v>0.10158730158730168</v>
      </c>
    </row>
  </sheetData>
  <mergeCells count="29">
    <mergeCell ref="F10:F12"/>
    <mergeCell ref="AC10:AC12"/>
    <mergeCell ref="A19:A21"/>
    <mergeCell ref="N11:N12"/>
    <mergeCell ref="O11:O12"/>
    <mergeCell ref="P11:P12"/>
    <mergeCell ref="Q11:Q12"/>
    <mergeCell ref="A14:A16"/>
    <mergeCell ref="AD10:AD12"/>
    <mergeCell ref="AE10:AE12"/>
    <mergeCell ref="G10:G12"/>
    <mergeCell ref="H10:O10"/>
    <mergeCell ref="P10:R10"/>
    <mergeCell ref="S10:S12"/>
    <mergeCell ref="T10:X10"/>
    <mergeCell ref="Y10:Y12"/>
    <mergeCell ref="H11:J11"/>
    <mergeCell ref="K11:K12"/>
    <mergeCell ref="L11:L12"/>
    <mergeCell ref="M11:M12"/>
    <mergeCell ref="R11:R12"/>
    <mergeCell ref="Z10:Z12"/>
    <mergeCell ref="AA10:AA12"/>
    <mergeCell ref="AB10:AB12"/>
    <mergeCell ref="A2:E2"/>
    <mergeCell ref="A10:A12"/>
    <mergeCell ref="B10:B12"/>
    <mergeCell ref="D10:D12"/>
    <mergeCell ref="E10:E12"/>
  </mergeCells>
  <phoneticPr fontId="57" type="noConversion"/>
  <conditionalFormatting sqref="AA1:AA4">
    <cfRule type="cellIs" dxfId="6" priority="7" stopIfTrue="1" operator="lessThan">
      <formula>0.2</formula>
    </cfRule>
  </conditionalFormatting>
  <conditionalFormatting sqref="AA9:AA12">
    <cfRule type="cellIs" dxfId="5" priority="5" stopIfTrue="1" operator="lessThan">
      <formula>0.2</formula>
    </cfRule>
  </conditionalFormatting>
  <conditionalFormatting sqref="AA14:AA16">
    <cfRule type="cellIs" dxfId="4" priority="4" stopIfTrue="1" operator="lessThan">
      <formula>0.15</formula>
    </cfRule>
  </conditionalFormatting>
  <conditionalFormatting sqref="AA19:AA21">
    <cfRule type="cellIs" dxfId="3" priority="2" stopIfTrue="1" operator="lessThan">
      <formula>0.15</formula>
    </cfRule>
  </conditionalFormatting>
  <conditionalFormatting sqref="AB5:AB8">
    <cfRule type="cellIs" dxfId="2" priority="6" stopIfTrue="1" operator="lessThan">
      <formula>0.2</formula>
    </cfRule>
  </conditionalFormatting>
  <conditionalFormatting sqref="AD14:AE16">
    <cfRule type="cellIs" dxfId="1" priority="3" stopIfTrue="1" operator="equal">
      <formula>0.6</formula>
    </cfRule>
  </conditionalFormatting>
  <conditionalFormatting sqref="AD19:AF21">
    <cfRule type="cellIs" dxfId="0" priority="1" stopIfTrue="1" operator="equal">
      <formula>0.6</formula>
    </cfRule>
  </conditionalFormatting>
  <dataValidations count="7">
    <dataValidation type="list" allowBlank="1" showInputMessage="1" showErrorMessage="1" sqref="E4">
      <formula1>$HI$2:$HM$2</formula1>
    </dataValidation>
    <dataValidation type="list" allowBlank="1" showInputMessage="1" showErrorMessage="1" sqref="B4:C4">
      <formula1>$HE$6:$HP$6</formula1>
    </dataValidation>
    <dataValidation type="list" allowBlank="1" showInputMessage="1" showErrorMessage="1" sqref="B6:C6">
      <formula1>$HE$7:$HS$7</formula1>
    </dataValidation>
    <dataValidation type="list" allowBlank="1" showInputMessage="1" showErrorMessage="1" sqref="E7">
      <formula1>$HE$5:$HL$5</formula1>
    </dataValidation>
    <dataValidation type="list" allowBlank="1" showInputMessage="1" showErrorMessage="1" sqref="E3">
      <formula1>$HD$2:$HH$2</formula1>
    </dataValidation>
    <dataValidation type="list" allowBlank="1" showInputMessage="1" showErrorMessage="1" sqref="E6">
      <formula1>$HE$4:$HH$4</formula1>
    </dataValidation>
    <dataValidation type="list" allowBlank="1" showInputMessage="1" showErrorMessage="1" sqref="E5">
      <formula1>$HE$3:$HF$3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17"/>
  <sheetViews>
    <sheetView topLeftCell="R11" workbookViewId="0">
      <selection activeCell="AG12" sqref="AG12"/>
    </sheetView>
  </sheetViews>
  <sheetFormatPr defaultRowHeight="12.75"/>
  <sheetData>
    <row r="1" spans="1:34" ht="13.5" thickBot="1">
      <c r="A1" s="496" t="s">
        <v>264</v>
      </c>
      <c r="B1" s="496"/>
      <c r="C1" s="496"/>
      <c r="D1" s="496"/>
      <c r="E1" s="218"/>
      <c r="F1" s="212"/>
      <c r="G1" s="217"/>
      <c r="H1" s="216"/>
      <c r="I1" s="212"/>
      <c r="J1" s="212"/>
      <c r="K1" s="215"/>
      <c r="L1" s="212"/>
      <c r="M1" s="212"/>
      <c r="N1" s="212"/>
      <c r="O1" s="214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 t="s">
        <v>429</v>
      </c>
      <c r="AA1" s="212"/>
      <c r="AB1" s="212"/>
      <c r="AC1" s="212"/>
      <c r="AD1" s="213"/>
      <c r="AE1" s="212"/>
      <c r="AF1" s="212"/>
      <c r="AG1" s="212"/>
      <c r="AH1" s="211"/>
    </row>
    <row r="2" spans="1:34" ht="25.5">
      <c r="A2" s="209" t="s">
        <v>428</v>
      </c>
      <c r="B2" s="208" t="s">
        <v>427</v>
      </c>
      <c r="C2" s="206" t="s">
        <v>426</v>
      </c>
      <c r="D2" s="207" t="s">
        <v>425</v>
      </c>
      <c r="E2" s="206" t="s">
        <v>274</v>
      </c>
      <c r="F2" s="205" t="s">
        <v>424</v>
      </c>
      <c r="G2" s="497" t="s">
        <v>423</v>
      </c>
      <c r="H2" s="498"/>
      <c r="I2" s="499" t="s">
        <v>422</v>
      </c>
      <c r="J2" s="500"/>
      <c r="K2" s="181"/>
      <c r="L2" s="204"/>
      <c r="M2" s="186"/>
      <c r="N2" s="181"/>
      <c r="O2" s="181"/>
      <c r="P2" s="181"/>
      <c r="Q2" s="181"/>
      <c r="R2" s="181"/>
      <c r="S2" s="181"/>
      <c r="T2" s="181"/>
      <c r="U2" s="181"/>
      <c r="V2" s="181"/>
      <c r="W2" s="195"/>
      <c r="X2" s="195"/>
      <c r="Y2" s="194"/>
      <c r="Z2" s="181"/>
      <c r="AA2" s="181"/>
      <c r="AB2" s="184"/>
      <c r="AC2" s="181"/>
      <c r="AD2" s="182"/>
      <c r="AE2" s="181"/>
      <c r="AF2" s="181"/>
      <c r="AG2" s="181"/>
      <c r="AH2" s="180"/>
    </row>
    <row r="3" spans="1:34">
      <c r="A3" s="200" t="s">
        <v>313</v>
      </c>
      <c r="B3" s="188" t="s">
        <v>421</v>
      </c>
      <c r="C3" s="198" t="s">
        <v>420</v>
      </c>
      <c r="D3" s="203" t="s">
        <v>419</v>
      </c>
      <c r="E3" s="198" t="s">
        <v>277</v>
      </c>
      <c r="F3" s="197" t="s">
        <v>418</v>
      </c>
      <c r="G3" s="492" t="s">
        <v>417</v>
      </c>
      <c r="H3" s="493"/>
      <c r="I3" s="501" t="s">
        <v>416</v>
      </c>
      <c r="J3" s="502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95"/>
      <c r="X3" s="195"/>
      <c r="Y3" s="194"/>
      <c r="Z3" s="181"/>
      <c r="AA3" s="181"/>
      <c r="AB3" s="184"/>
      <c r="AC3" s="181"/>
      <c r="AD3" s="182"/>
      <c r="AE3" s="181"/>
      <c r="AF3" s="181"/>
      <c r="AG3" s="181"/>
      <c r="AH3" s="180"/>
    </row>
    <row r="4" spans="1:34">
      <c r="A4" s="200" t="s">
        <v>89</v>
      </c>
      <c r="B4" s="202"/>
      <c r="C4" s="198" t="s">
        <v>415</v>
      </c>
      <c r="D4" s="202" t="s">
        <v>414</v>
      </c>
      <c r="E4" s="198" t="s">
        <v>280</v>
      </c>
      <c r="F4" s="197" t="s">
        <v>413</v>
      </c>
      <c r="G4" s="492" t="s">
        <v>412</v>
      </c>
      <c r="H4" s="493"/>
      <c r="I4" s="494" t="s">
        <v>411</v>
      </c>
      <c r="J4" s="495"/>
      <c r="K4" s="181"/>
      <c r="L4" s="196"/>
      <c r="M4" s="201"/>
      <c r="N4" s="181"/>
      <c r="O4" s="181"/>
      <c r="P4" s="181"/>
      <c r="Q4" s="181"/>
      <c r="R4" s="181"/>
      <c r="S4" s="181"/>
      <c r="T4" s="181"/>
      <c r="U4" s="181"/>
      <c r="V4" s="181"/>
      <c r="W4" s="185"/>
      <c r="X4" s="185"/>
      <c r="Y4" s="184"/>
      <c r="Z4" s="184"/>
      <c r="AA4" s="184"/>
      <c r="AB4" s="183"/>
      <c r="AC4" s="181"/>
      <c r="AD4" s="182"/>
      <c r="AE4" s="181"/>
      <c r="AF4" s="181"/>
      <c r="AG4" s="181"/>
      <c r="AH4" s="180"/>
    </row>
    <row r="5" spans="1:34">
      <c r="A5" s="200" t="s">
        <v>410</v>
      </c>
      <c r="B5" s="188"/>
      <c r="C5" s="198" t="s">
        <v>409</v>
      </c>
      <c r="D5" s="199"/>
      <c r="E5" s="198" t="s">
        <v>408</v>
      </c>
      <c r="F5" s="197" t="s">
        <v>407</v>
      </c>
      <c r="G5" s="492" t="s">
        <v>406</v>
      </c>
      <c r="H5" s="493"/>
      <c r="I5" s="503" t="s">
        <v>405</v>
      </c>
      <c r="J5" s="502"/>
      <c r="K5" s="181"/>
      <c r="L5" s="196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95"/>
      <c r="X5" s="195"/>
      <c r="Y5" s="194"/>
      <c r="Z5" s="181"/>
      <c r="AA5" s="181"/>
      <c r="AB5" s="193"/>
      <c r="AC5" s="181"/>
      <c r="AD5" s="182"/>
      <c r="AE5" s="181"/>
      <c r="AF5" s="181"/>
      <c r="AG5" s="181"/>
      <c r="AH5" s="180"/>
    </row>
    <row r="6" spans="1:34" ht="13.5" thickBot="1">
      <c r="A6" s="192" t="s">
        <v>404</v>
      </c>
      <c r="B6" s="191" t="s">
        <v>403</v>
      </c>
      <c r="C6" s="189" t="s">
        <v>402</v>
      </c>
      <c r="D6" s="190">
        <v>45013</v>
      </c>
      <c r="E6" s="189" t="s">
        <v>401</v>
      </c>
      <c r="F6" s="188"/>
      <c r="G6" s="504" t="s">
        <v>400</v>
      </c>
      <c r="H6" s="505"/>
      <c r="I6" s="506"/>
      <c r="J6" s="507"/>
      <c r="K6" s="181"/>
      <c r="L6" s="187"/>
      <c r="M6" s="186"/>
      <c r="N6" s="181"/>
      <c r="O6" s="181"/>
      <c r="P6" s="181"/>
      <c r="Q6" s="181"/>
      <c r="R6" s="181"/>
      <c r="S6" s="181"/>
      <c r="T6" s="181"/>
      <c r="U6" s="181"/>
      <c r="V6" s="181"/>
      <c r="W6" s="185"/>
      <c r="X6" s="185"/>
      <c r="Y6" s="184"/>
      <c r="Z6" s="184"/>
      <c r="AA6" s="184"/>
      <c r="AB6" s="183"/>
      <c r="AC6" s="181"/>
      <c r="AD6" s="182"/>
      <c r="AE6" s="181"/>
      <c r="AF6" s="181"/>
      <c r="AG6" s="181"/>
      <c r="AH6" s="180"/>
    </row>
    <row r="7" spans="1:34">
      <c r="A7" s="508" t="s">
        <v>322</v>
      </c>
      <c r="B7" s="508" t="s">
        <v>283</v>
      </c>
      <c r="C7" s="508" t="s">
        <v>399</v>
      </c>
      <c r="D7" s="508" t="s">
        <v>398</v>
      </c>
      <c r="E7" s="508" t="s">
        <v>397</v>
      </c>
      <c r="F7" s="509" t="s">
        <v>396</v>
      </c>
      <c r="G7" s="511" t="s">
        <v>395</v>
      </c>
      <c r="H7" s="508" t="s">
        <v>394</v>
      </c>
      <c r="I7" s="508" t="s">
        <v>393</v>
      </c>
      <c r="J7" s="513" t="s">
        <v>327</v>
      </c>
      <c r="K7" s="514"/>
      <c r="L7" s="515"/>
      <c r="M7" s="508" t="s">
        <v>300</v>
      </c>
      <c r="N7" s="508" t="s">
        <v>301</v>
      </c>
      <c r="O7" s="508" t="s">
        <v>302</v>
      </c>
      <c r="P7" s="508" t="s">
        <v>392</v>
      </c>
      <c r="Q7" s="508" t="s">
        <v>304</v>
      </c>
      <c r="R7" s="508" t="s">
        <v>305</v>
      </c>
      <c r="S7" s="508" t="s">
        <v>306</v>
      </c>
      <c r="T7" s="508" t="s">
        <v>307</v>
      </c>
      <c r="U7" s="508" t="s">
        <v>290</v>
      </c>
      <c r="V7" s="524" t="s">
        <v>291</v>
      </c>
      <c r="W7" s="525"/>
      <c r="X7" s="525"/>
      <c r="Y7" s="525"/>
      <c r="Z7" s="526"/>
      <c r="AA7" s="508" t="s">
        <v>292</v>
      </c>
      <c r="AB7" s="508" t="s">
        <v>293</v>
      </c>
      <c r="AC7" s="527" t="s">
        <v>391</v>
      </c>
      <c r="AD7" s="519" t="s">
        <v>390</v>
      </c>
      <c r="AE7" s="519" t="s">
        <v>389</v>
      </c>
      <c r="AF7" s="519" t="s">
        <v>388</v>
      </c>
      <c r="AG7" s="508" t="s">
        <v>387</v>
      </c>
      <c r="AH7" s="521" t="s">
        <v>386</v>
      </c>
    </row>
    <row r="8" spans="1:34" ht="38.25">
      <c r="A8" s="509"/>
      <c r="B8" s="509"/>
      <c r="C8" s="509"/>
      <c r="D8" s="509"/>
      <c r="E8" s="509"/>
      <c r="F8" s="510"/>
      <c r="G8" s="512"/>
      <c r="H8" s="509"/>
      <c r="I8" s="509"/>
      <c r="J8" s="516"/>
      <c r="K8" s="517"/>
      <c r="L8" s="518"/>
      <c r="M8" s="509"/>
      <c r="N8" s="509"/>
      <c r="O8" s="509"/>
      <c r="P8" s="510"/>
      <c r="Q8" s="509"/>
      <c r="R8" s="509"/>
      <c r="S8" s="509"/>
      <c r="T8" s="509"/>
      <c r="U8" s="509"/>
      <c r="V8" s="178" t="s">
        <v>385</v>
      </c>
      <c r="W8" s="178" t="s">
        <v>384</v>
      </c>
      <c r="X8" s="178" t="s">
        <v>383</v>
      </c>
      <c r="Y8" s="177" t="s">
        <v>382</v>
      </c>
      <c r="Z8" s="176" t="s">
        <v>381</v>
      </c>
      <c r="AA8" s="509"/>
      <c r="AB8" s="509"/>
      <c r="AC8" s="528"/>
      <c r="AD8" s="520"/>
      <c r="AE8" s="520"/>
      <c r="AF8" s="520"/>
      <c r="AG8" s="509"/>
      <c r="AH8" s="522"/>
    </row>
    <row r="9" spans="1:34">
      <c r="A9" s="509"/>
      <c r="B9" s="509"/>
      <c r="C9" s="509"/>
      <c r="D9" s="509"/>
      <c r="E9" s="509"/>
      <c r="F9" s="169">
        <v>8.1</v>
      </c>
      <c r="G9" s="512"/>
      <c r="H9" s="509"/>
      <c r="I9" s="509"/>
      <c r="J9" s="175" t="s">
        <v>314</v>
      </c>
      <c r="K9" s="174" t="s">
        <v>315</v>
      </c>
      <c r="L9" s="174" t="s">
        <v>316</v>
      </c>
      <c r="M9" s="509"/>
      <c r="N9" s="509"/>
      <c r="O9" s="509"/>
      <c r="P9" s="169">
        <v>3000</v>
      </c>
      <c r="Q9" s="509"/>
      <c r="R9" s="509"/>
      <c r="S9" s="509"/>
      <c r="T9" s="509"/>
      <c r="U9" s="509"/>
      <c r="V9" s="173">
        <v>0.05</v>
      </c>
      <c r="W9" s="172">
        <v>0.1</v>
      </c>
      <c r="X9" s="172">
        <v>0.1</v>
      </c>
      <c r="Y9" s="171">
        <v>2.5</v>
      </c>
      <c r="Z9" s="170">
        <v>0.1</v>
      </c>
      <c r="AA9" s="509"/>
      <c r="AB9" s="509"/>
      <c r="AC9" s="528"/>
      <c r="AD9" s="520"/>
      <c r="AE9" s="520"/>
      <c r="AF9" s="520"/>
      <c r="AG9" s="509"/>
      <c r="AH9" s="523"/>
    </row>
    <row r="10" spans="1:34">
      <c r="A10" s="167" t="s">
        <v>380</v>
      </c>
      <c r="B10" s="162"/>
      <c r="C10" s="162"/>
      <c r="D10" s="162"/>
      <c r="E10" s="162"/>
      <c r="F10" s="162"/>
      <c r="G10" s="166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5"/>
      <c r="W10" s="164"/>
      <c r="X10" s="164"/>
      <c r="Y10" s="164"/>
      <c r="Z10" s="161"/>
      <c r="AA10" s="162"/>
      <c r="AB10" s="162"/>
      <c r="AC10" s="163"/>
      <c r="AD10" s="162"/>
      <c r="AE10" s="161">
        <v>0.05</v>
      </c>
      <c r="AF10" s="160">
        <v>6.8000000000000005E-2</v>
      </c>
      <c r="AG10" s="159"/>
      <c r="AH10" s="158"/>
    </row>
    <row r="11" spans="1:34" ht="39.950000000000003" customHeight="1">
      <c r="A11" s="157"/>
      <c r="B11" s="264" t="s">
        <v>318</v>
      </c>
      <c r="C11" s="156" t="s">
        <v>369</v>
      </c>
      <c r="D11" s="155" t="s">
        <v>378</v>
      </c>
      <c r="E11" s="154"/>
      <c r="F11" s="153">
        <f>F$9</f>
        <v>8.1</v>
      </c>
      <c r="G11" s="51">
        <v>11.606999999999999</v>
      </c>
      <c r="H11" s="151"/>
      <c r="I11" s="150"/>
      <c r="J11" s="52">
        <v>35</v>
      </c>
      <c r="K11" s="52">
        <v>53</v>
      </c>
      <c r="L11" s="52">
        <v>30</v>
      </c>
      <c r="M11" s="53">
        <v>4</v>
      </c>
      <c r="N11" s="147">
        <f>J11*K11*L11/1000000</f>
        <v>5.5649999999999998E-2</v>
      </c>
      <c r="O11" s="147">
        <f>65/N11*M11</f>
        <v>4672.0575022461817</v>
      </c>
      <c r="P11" s="146">
        <v>3000</v>
      </c>
      <c r="Q11" s="145">
        <f>P11/O11</f>
        <v>0.64211538461538464</v>
      </c>
      <c r="R11" s="144" t="s">
        <v>320</v>
      </c>
      <c r="S11" s="168">
        <v>9.0999999999999998E-2</v>
      </c>
      <c r="T11" s="142">
        <f>G11*S11</f>
        <v>1.0562369999999999</v>
      </c>
      <c r="U11" s="139">
        <f>G11+Q11+T11</f>
        <v>13.305352384615384</v>
      </c>
      <c r="V11" s="141">
        <f>AF11*$V$9</f>
        <v>1.4747500000000002</v>
      </c>
      <c r="W11" s="141">
        <f>AF11*$W$9</f>
        <v>2.9495000000000005</v>
      </c>
      <c r="X11" s="141">
        <f>AF11*$X$9</f>
        <v>2.9495000000000005</v>
      </c>
      <c r="Y11" s="139">
        <f>$Y$9-(AE11-AD11)</f>
        <v>1.1849028000713382</v>
      </c>
      <c r="Z11" s="141">
        <f>AF11*$Z$9</f>
        <v>2.9495000000000005</v>
      </c>
      <c r="AA11" s="140">
        <f>SUM(V11:Z11)</f>
        <v>11.50815280007134</v>
      </c>
      <c r="AB11" s="139">
        <f>U11+AA11</f>
        <v>24.813505184686726</v>
      </c>
      <c r="AC11" s="138">
        <f>(AE11-AB11)/AE11</f>
        <v>0.10151471309559509</v>
      </c>
      <c r="AD11" s="137">
        <f t="shared" ref="AD11:AE13" si="0">AE11/(1+AE$10)</f>
        <v>26.301943998573211</v>
      </c>
      <c r="AE11" s="137">
        <f t="shared" si="0"/>
        <v>27.617041198501873</v>
      </c>
      <c r="AF11" s="137">
        <f>AG11*(1-AH11)</f>
        <v>29.495000000000001</v>
      </c>
      <c r="AG11" s="136">
        <v>58.99</v>
      </c>
      <c r="AH11" s="135">
        <v>0.5</v>
      </c>
    </row>
    <row r="12" spans="1:34" ht="39.950000000000003" customHeight="1">
      <c r="A12" s="157"/>
      <c r="B12" s="264" t="s">
        <v>331</v>
      </c>
      <c r="C12" s="156" t="s">
        <v>369</v>
      </c>
      <c r="D12" s="155" t="s">
        <v>325</v>
      </c>
      <c r="E12" s="154"/>
      <c r="F12" s="153">
        <f>F$9</f>
        <v>8.1</v>
      </c>
      <c r="G12" s="51">
        <v>15.635000000000002</v>
      </c>
      <c r="H12" s="151"/>
      <c r="I12" s="150"/>
      <c r="J12" s="52">
        <v>35</v>
      </c>
      <c r="K12" s="52">
        <v>53</v>
      </c>
      <c r="L12" s="52">
        <v>46</v>
      </c>
      <c r="M12" s="53">
        <v>4</v>
      </c>
      <c r="N12" s="147">
        <f>J12*K12*L12/1000000</f>
        <v>8.5330000000000003E-2</v>
      </c>
      <c r="O12" s="147">
        <f>65/N12*M12</f>
        <v>3046.9940232040312</v>
      </c>
      <c r="P12" s="146">
        <v>3000</v>
      </c>
      <c r="Q12" s="145">
        <f>P12/O12</f>
        <v>0.98457692307692313</v>
      </c>
      <c r="R12" s="144" t="s">
        <v>377</v>
      </c>
      <c r="S12" s="168">
        <v>9.0999999999999998E-2</v>
      </c>
      <c r="T12" s="142">
        <f>G12*S12</f>
        <v>1.4227850000000002</v>
      </c>
      <c r="U12" s="139">
        <f>G12+Q12+T12</f>
        <v>18.042361923076925</v>
      </c>
      <c r="V12" s="141">
        <f>AF12*$V$9</f>
        <v>1.8747499999999999</v>
      </c>
      <c r="W12" s="141">
        <f>AF12*$W$9</f>
        <v>3.7494999999999998</v>
      </c>
      <c r="X12" s="141">
        <f>AF12*$X$9</f>
        <v>3.7494999999999998</v>
      </c>
      <c r="Y12" s="139">
        <f>$Y$9-(AE12-AD12)</f>
        <v>0.82820581416086725</v>
      </c>
      <c r="Z12" s="141">
        <f>AF12*$Z$9</f>
        <v>3.7494999999999998</v>
      </c>
      <c r="AA12" s="140">
        <f>SUM(V12:Z12)</f>
        <v>13.951455814160866</v>
      </c>
      <c r="AB12" s="139">
        <f>U12+AA12</f>
        <v>31.993817737237791</v>
      </c>
      <c r="AC12" s="138">
        <f>(AE12-AB12)/AE12</f>
        <v>8.8694563451927819E-2</v>
      </c>
      <c r="AD12" s="137">
        <f t="shared" si="0"/>
        <v>33.435883716782584</v>
      </c>
      <c r="AE12" s="137">
        <f t="shared" si="0"/>
        <v>35.107677902621717</v>
      </c>
      <c r="AF12" s="137">
        <f>AG12*(1-AH12)</f>
        <v>37.494999999999997</v>
      </c>
      <c r="AG12" s="136">
        <v>74.989999999999995</v>
      </c>
      <c r="AH12" s="135">
        <v>0.5</v>
      </c>
    </row>
    <row r="13" spans="1:34" ht="39.950000000000003" customHeight="1">
      <c r="A13" s="157"/>
      <c r="B13" s="264" t="s">
        <v>330</v>
      </c>
      <c r="C13" s="156" t="s">
        <v>369</v>
      </c>
      <c r="D13" s="155" t="s">
        <v>376</v>
      </c>
      <c r="E13" s="154"/>
      <c r="F13" s="153">
        <f>F$9</f>
        <v>8.1</v>
      </c>
      <c r="G13" s="51">
        <v>13.091000000000001</v>
      </c>
      <c r="H13" s="151"/>
      <c r="I13" s="150"/>
      <c r="J13" s="52">
        <v>53</v>
      </c>
      <c r="K13" s="52">
        <v>37</v>
      </c>
      <c r="L13" s="52">
        <v>41</v>
      </c>
      <c r="M13" s="53">
        <v>4</v>
      </c>
      <c r="N13" s="147">
        <f>J13*K13*L13/1000000</f>
        <v>8.0401E-2</v>
      </c>
      <c r="O13" s="147">
        <f>65/N13*M13</f>
        <v>3233.7906244947203</v>
      </c>
      <c r="P13" s="146">
        <v>3000</v>
      </c>
      <c r="Q13" s="145">
        <f>P13/O13</f>
        <v>0.92770384615384616</v>
      </c>
      <c r="R13" s="144" t="s">
        <v>320</v>
      </c>
      <c r="S13" s="168">
        <v>9.0999999999999998E-2</v>
      </c>
      <c r="T13" s="142">
        <f>G13*S13</f>
        <v>1.191281</v>
      </c>
      <c r="U13" s="139">
        <f>G13+Q13+T13</f>
        <v>15.209984846153848</v>
      </c>
      <c r="V13" s="141">
        <f>AF13*$V$9</f>
        <v>1.5997500000000002</v>
      </c>
      <c r="W13" s="141">
        <f>AF13*$W$9</f>
        <v>3.1995000000000005</v>
      </c>
      <c r="X13" s="141">
        <f>AF13*$X$9</f>
        <v>3.1995000000000005</v>
      </c>
      <c r="Y13" s="139">
        <f>$Y$9-(AE13-AD13)</f>
        <v>1.0734349919743167</v>
      </c>
      <c r="Z13" s="141">
        <f>AF13*$Z$9</f>
        <v>3.1995000000000005</v>
      </c>
      <c r="AA13" s="140">
        <f>SUM(V13:Z13)</f>
        <v>12.271684991974318</v>
      </c>
      <c r="AB13" s="139">
        <f>U13+AA13</f>
        <v>27.481669838128166</v>
      </c>
      <c r="AC13" s="138">
        <f>(AE13-AB13)/AE13</f>
        <v>8.2655934142182141E-2</v>
      </c>
      <c r="AD13" s="137">
        <f t="shared" si="0"/>
        <v>28.531300160513641</v>
      </c>
      <c r="AE13" s="137">
        <f t="shared" si="0"/>
        <v>29.957865168539325</v>
      </c>
      <c r="AF13" s="137">
        <f>AG13*(1-AH13)</f>
        <v>31.995000000000001</v>
      </c>
      <c r="AG13" s="136">
        <v>63.99</v>
      </c>
      <c r="AH13" s="135">
        <v>0.5</v>
      </c>
    </row>
    <row r="14" spans="1:34">
      <c r="A14" s="167" t="s">
        <v>379</v>
      </c>
      <c r="B14" s="162"/>
      <c r="C14" s="162"/>
      <c r="D14" s="162"/>
      <c r="E14" s="162"/>
      <c r="F14" s="162"/>
      <c r="G14" s="166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5"/>
      <c r="W14" s="164"/>
      <c r="X14" s="164"/>
      <c r="Y14" s="164"/>
      <c r="Z14" s="161"/>
      <c r="AA14" s="162"/>
      <c r="AB14" s="162"/>
      <c r="AC14" s="163"/>
      <c r="AD14" s="162"/>
      <c r="AE14" s="161">
        <v>0.05</v>
      </c>
      <c r="AF14" s="160">
        <v>6.8000000000000005E-2</v>
      </c>
      <c r="AG14" s="159"/>
      <c r="AH14" s="158"/>
    </row>
    <row r="15" spans="1:34" ht="39.950000000000003" customHeight="1">
      <c r="A15" s="157"/>
      <c r="B15" s="264" t="s">
        <v>318</v>
      </c>
      <c r="C15" s="156" t="s">
        <v>369</v>
      </c>
      <c r="D15" s="155" t="s">
        <v>378</v>
      </c>
      <c r="E15" s="154"/>
      <c r="F15" s="153">
        <f>F$9</f>
        <v>8.1</v>
      </c>
      <c r="G15" s="51">
        <v>11.606999999999999</v>
      </c>
      <c r="H15" s="151"/>
      <c r="I15" s="150"/>
      <c r="J15" s="52">
        <v>35</v>
      </c>
      <c r="K15" s="52">
        <v>53</v>
      </c>
      <c r="L15" s="52">
        <v>30</v>
      </c>
      <c r="M15" s="53">
        <v>4</v>
      </c>
      <c r="N15" s="147">
        <f>J15*K15*L15/1000000</f>
        <v>5.5649999999999998E-2</v>
      </c>
      <c r="O15" s="147">
        <f>65/N15*M15</f>
        <v>4672.0575022461817</v>
      </c>
      <c r="P15" s="146">
        <v>3000</v>
      </c>
      <c r="Q15" s="145">
        <f>P15/O15</f>
        <v>0.64211538461538464</v>
      </c>
      <c r="R15" s="144" t="s">
        <v>320</v>
      </c>
      <c r="S15" s="143">
        <f>9.1%+10%</f>
        <v>0.191</v>
      </c>
      <c r="T15" s="142">
        <f>G15*S15</f>
        <v>2.2169369999999997</v>
      </c>
      <c r="U15" s="139">
        <f>G15+Q15+T15</f>
        <v>14.466052384615384</v>
      </c>
      <c r="V15" s="141">
        <f>AF15*$V$9</f>
        <v>1.5747500000000001</v>
      </c>
      <c r="W15" s="141">
        <f>AF15*$W$9</f>
        <v>3.1495000000000002</v>
      </c>
      <c r="X15" s="141">
        <f>AF15*$X$9</f>
        <v>3.1495000000000002</v>
      </c>
      <c r="Y15" s="139">
        <f>$Y$9-(AE15-AD15)</f>
        <v>1.0957285535937196</v>
      </c>
      <c r="Z15" s="141">
        <f>AF15*$Z$9</f>
        <v>3.1495000000000002</v>
      </c>
      <c r="AA15" s="140">
        <f>SUM(V15:Z15)</f>
        <v>12.11897855359372</v>
      </c>
      <c r="AB15" s="139">
        <f>U15+AA15</f>
        <v>26.585030938209105</v>
      </c>
      <c r="AC15" s="138">
        <f>(AE15-AB15)/AE15</f>
        <v>9.8497760215674759E-2</v>
      </c>
      <c r="AD15" s="137">
        <f t="shared" ref="AD15:AE17" si="1">AE15/(1+AE$10)</f>
        <v>28.085428928125555</v>
      </c>
      <c r="AE15" s="137">
        <f t="shared" si="1"/>
        <v>29.489700374531836</v>
      </c>
      <c r="AF15" s="137">
        <f>AG15*(1-AH15)</f>
        <v>31.495000000000001</v>
      </c>
      <c r="AG15" s="267">
        <v>62.99</v>
      </c>
      <c r="AH15" s="135">
        <v>0.5</v>
      </c>
    </row>
    <row r="16" spans="1:34" ht="39.950000000000003" customHeight="1">
      <c r="A16" s="157"/>
      <c r="B16" s="264" t="s">
        <v>331</v>
      </c>
      <c r="C16" s="156" t="s">
        <v>369</v>
      </c>
      <c r="D16" s="155" t="s">
        <v>325</v>
      </c>
      <c r="E16" s="154"/>
      <c r="F16" s="153">
        <f>F$9</f>
        <v>8.1</v>
      </c>
      <c r="G16" s="51">
        <v>15.635000000000002</v>
      </c>
      <c r="H16" s="151"/>
      <c r="I16" s="150"/>
      <c r="J16" s="52">
        <v>35</v>
      </c>
      <c r="K16" s="52">
        <v>53</v>
      </c>
      <c r="L16" s="52">
        <v>46</v>
      </c>
      <c r="M16" s="53">
        <v>4</v>
      </c>
      <c r="N16" s="147">
        <f>J16*K16*L16/1000000</f>
        <v>8.5330000000000003E-2</v>
      </c>
      <c r="O16" s="147">
        <f>65/N16*M16</f>
        <v>3046.9940232040312</v>
      </c>
      <c r="P16" s="146">
        <v>3000</v>
      </c>
      <c r="Q16" s="145">
        <f>P16/O16</f>
        <v>0.98457692307692313</v>
      </c>
      <c r="R16" s="144" t="s">
        <v>377</v>
      </c>
      <c r="S16" s="143">
        <f t="shared" ref="S16:S17" si="2">9.1%+10%</f>
        <v>0.191</v>
      </c>
      <c r="T16" s="142">
        <f>G16*S16</f>
        <v>2.9862850000000005</v>
      </c>
      <c r="U16" s="139">
        <f>G16+Q16+T16</f>
        <v>19.605861923076922</v>
      </c>
      <c r="V16" s="141">
        <f>AF16*$V$9</f>
        <v>1.9997499999999999</v>
      </c>
      <c r="W16" s="141">
        <f>AF16*$W$9</f>
        <v>3.9994999999999998</v>
      </c>
      <c r="X16" s="141">
        <f>AF16*$X$9</f>
        <v>3.9994999999999998</v>
      </c>
      <c r="Y16" s="139">
        <f>$Y$9-(AE16-AD16)</f>
        <v>0.7167380060638493</v>
      </c>
      <c r="Z16" s="141">
        <f>AF16*$Z$9</f>
        <v>3.9994999999999998</v>
      </c>
      <c r="AA16" s="140">
        <f>SUM(V16:Z16)</f>
        <v>14.714988006063848</v>
      </c>
      <c r="AB16" s="139">
        <f>U16+AA16</f>
        <v>34.32084992914077</v>
      </c>
      <c r="AC16" s="138">
        <f>(AE16-AB16)/AE16</f>
        <v>8.3518746735283242E-2</v>
      </c>
      <c r="AD16" s="137">
        <f t="shared" si="1"/>
        <v>35.665239878723021</v>
      </c>
      <c r="AE16" s="137">
        <f t="shared" si="1"/>
        <v>37.448501872659172</v>
      </c>
      <c r="AF16" s="137">
        <f>AG16*(1-AH16)</f>
        <v>39.994999999999997</v>
      </c>
      <c r="AG16" s="136">
        <v>79.989999999999995</v>
      </c>
      <c r="AH16" s="135">
        <v>0.5</v>
      </c>
    </row>
    <row r="17" spans="1:34" ht="39.950000000000003" customHeight="1">
      <c r="A17" s="157"/>
      <c r="B17" s="264" t="s">
        <v>330</v>
      </c>
      <c r="C17" s="156" t="s">
        <v>369</v>
      </c>
      <c r="D17" s="155" t="s">
        <v>376</v>
      </c>
      <c r="E17" s="154"/>
      <c r="F17" s="153">
        <f>F$9</f>
        <v>8.1</v>
      </c>
      <c r="G17" s="51">
        <v>13.091000000000001</v>
      </c>
      <c r="H17" s="151"/>
      <c r="I17" s="150"/>
      <c r="J17" s="52">
        <v>53</v>
      </c>
      <c r="K17" s="52">
        <v>37</v>
      </c>
      <c r="L17" s="52">
        <v>41</v>
      </c>
      <c r="M17" s="53">
        <v>4</v>
      </c>
      <c r="N17" s="147">
        <f>J17*K17*L17/1000000</f>
        <v>8.0401E-2</v>
      </c>
      <c r="O17" s="147">
        <f>65/N17*M17</f>
        <v>3233.7906244947203</v>
      </c>
      <c r="P17" s="146">
        <v>3000</v>
      </c>
      <c r="Q17" s="145">
        <f>P17/O17</f>
        <v>0.92770384615384616</v>
      </c>
      <c r="R17" s="144" t="s">
        <v>320</v>
      </c>
      <c r="S17" s="143">
        <f t="shared" si="2"/>
        <v>0.191</v>
      </c>
      <c r="T17" s="142">
        <f>G17*S17</f>
        <v>2.5003810000000004</v>
      </c>
      <c r="U17" s="139">
        <f>G17+Q17+T17</f>
        <v>16.519084846153849</v>
      </c>
      <c r="V17" s="141">
        <f>AF17*$V$9</f>
        <v>1.72475</v>
      </c>
      <c r="W17" s="141">
        <f>AF17*$W$9</f>
        <v>3.4495</v>
      </c>
      <c r="X17" s="141">
        <f>AF17*$X$9</f>
        <v>3.4495</v>
      </c>
      <c r="Y17" s="139">
        <f>$Y$9-(AE17-AD17)</f>
        <v>0.96196718387729518</v>
      </c>
      <c r="Z17" s="141">
        <f>AF17*$Z$9</f>
        <v>3.4495</v>
      </c>
      <c r="AA17" s="140">
        <f>SUM(V17:Z17)</f>
        <v>13.035217183877295</v>
      </c>
      <c r="AB17" s="139">
        <f>U17+AA17</f>
        <v>29.554302030031145</v>
      </c>
      <c r="AC17" s="138">
        <f>(AE17-AB17)/AE17</f>
        <v>8.4968993533171014E-2</v>
      </c>
      <c r="AD17" s="137">
        <f t="shared" si="1"/>
        <v>30.760656322454071</v>
      </c>
      <c r="AE17" s="137">
        <f t="shared" si="1"/>
        <v>32.298689138576776</v>
      </c>
      <c r="AF17" s="137">
        <f>AG17*(1-AH17)</f>
        <v>34.494999999999997</v>
      </c>
      <c r="AG17" s="136">
        <v>68.989999999999995</v>
      </c>
      <c r="AH17" s="135">
        <v>0.5</v>
      </c>
    </row>
  </sheetData>
  <mergeCells count="39">
    <mergeCell ref="AE7:AE9"/>
    <mergeCell ref="AF7:AF9"/>
    <mergeCell ref="AG7:AG9"/>
    <mergeCell ref="AH7:AH9"/>
    <mergeCell ref="U7:U9"/>
    <mergeCell ref="V7:Z7"/>
    <mergeCell ref="AA7:AA9"/>
    <mergeCell ref="AB7:AB9"/>
    <mergeCell ref="AC7:AC9"/>
    <mergeCell ref="AD7:AD9"/>
    <mergeCell ref="T7:T9"/>
    <mergeCell ref="G7:G9"/>
    <mergeCell ref="H7:H9"/>
    <mergeCell ref="I7:I9"/>
    <mergeCell ref="J7:L8"/>
    <mergeCell ref="M7:M9"/>
    <mergeCell ref="N7:N9"/>
    <mergeCell ref="O7:O9"/>
    <mergeCell ref="P7:P8"/>
    <mergeCell ref="Q7:Q9"/>
    <mergeCell ref="R7:R9"/>
    <mergeCell ref="S7:S9"/>
    <mergeCell ref="G5:H5"/>
    <mergeCell ref="I5:J5"/>
    <mergeCell ref="G6:H6"/>
    <mergeCell ref="I6:J6"/>
    <mergeCell ref="A7:A9"/>
    <mergeCell ref="B7:B9"/>
    <mergeCell ref="C7:C9"/>
    <mergeCell ref="D7:D9"/>
    <mergeCell ref="E7:E9"/>
    <mergeCell ref="F7:F8"/>
    <mergeCell ref="G4:H4"/>
    <mergeCell ref="I4:J4"/>
    <mergeCell ref="A1:D1"/>
    <mergeCell ref="G2:H2"/>
    <mergeCell ref="I2:J2"/>
    <mergeCell ref="G3:H3"/>
    <mergeCell ref="I3:J3"/>
  </mergeCells>
  <phoneticPr fontId="57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24"/>
  <sheetViews>
    <sheetView topLeftCell="A3" workbookViewId="0">
      <selection activeCell="D20" sqref="D20"/>
    </sheetView>
  </sheetViews>
  <sheetFormatPr defaultColWidth="9.85546875" defaultRowHeight="13.5"/>
  <cols>
    <col min="1" max="1" width="31.42578125" style="132" customWidth="1"/>
    <col min="2" max="2" width="11.7109375" style="132" customWidth="1"/>
    <col min="3" max="3" width="22.7109375" style="132" customWidth="1"/>
    <col min="4" max="4" width="19.42578125" style="132" customWidth="1"/>
    <col min="5" max="5" width="13.140625" style="132" customWidth="1"/>
    <col min="6" max="6" width="11.5703125" style="132" customWidth="1"/>
    <col min="7" max="7" width="15.140625" style="132" customWidth="1"/>
    <col min="8" max="8" width="5.85546875" style="397" customWidth="1"/>
    <col min="9" max="9" width="5.5703125" style="132" customWidth="1"/>
    <col min="10" max="14" width="9.85546875" style="132"/>
    <col min="15" max="15" width="9.5703125" style="132" customWidth="1"/>
    <col min="16" max="17" width="9.85546875" style="132"/>
    <col min="18" max="18" width="10.42578125" style="132" customWidth="1"/>
    <col min="19" max="19" width="12.42578125" style="132" customWidth="1"/>
    <col min="20" max="24" width="9.85546875" style="132"/>
    <col min="25" max="25" width="12.85546875" style="132" customWidth="1"/>
    <col min="26" max="26" width="12.5703125" style="132" customWidth="1"/>
    <col min="27" max="27" width="13" style="132" customWidth="1"/>
    <col min="28" max="29" width="9.85546875" style="132"/>
    <col min="30" max="30" width="9.85546875" style="133"/>
    <col min="31" max="31" width="12.140625" style="132" customWidth="1"/>
    <col min="32" max="32" width="11.85546875" style="132" customWidth="1"/>
    <col min="33" max="33" width="13.140625" style="132" customWidth="1"/>
    <col min="34" max="34" width="12.28515625" style="133" customWidth="1"/>
    <col min="35" max="35" width="11.5703125" style="396" hidden="1" customWidth="1"/>
    <col min="36" max="36" width="3.5703125" style="132" customWidth="1"/>
    <col min="37" max="16384" width="9.85546875" style="132"/>
  </cols>
  <sheetData>
    <row r="1" spans="1:37" ht="14.25" thickBot="1">
      <c r="A1" s="496" t="s">
        <v>264</v>
      </c>
      <c r="B1" s="496"/>
      <c r="C1" s="496"/>
      <c r="D1" s="496"/>
      <c r="E1" s="218"/>
      <c r="F1" s="212"/>
      <c r="G1" s="217"/>
      <c r="H1" s="216"/>
      <c r="I1" s="212"/>
      <c r="J1" s="212"/>
      <c r="K1" s="215"/>
      <c r="L1" s="212"/>
      <c r="M1" s="212"/>
      <c r="N1" s="212"/>
      <c r="O1" s="214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 t="s">
        <v>429</v>
      </c>
      <c r="AA1" s="212"/>
      <c r="AB1" s="212"/>
      <c r="AC1" s="212"/>
      <c r="AD1" s="213"/>
      <c r="AE1" s="212"/>
      <c r="AF1" s="212"/>
      <c r="AG1" s="212"/>
      <c r="AH1" s="211"/>
      <c r="AI1" s="210"/>
    </row>
    <row r="2" spans="1:37" ht="16.5" customHeight="1">
      <c r="A2" s="209" t="s">
        <v>428</v>
      </c>
      <c r="B2" s="208" t="s">
        <v>1159</v>
      </c>
      <c r="C2" s="206" t="s">
        <v>426</v>
      </c>
      <c r="D2" s="207" t="s">
        <v>425</v>
      </c>
      <c r="E2" s="206" t="s">
        <v>274</v>
      </c>
      <c r="F2" s="205" t="s">
        <v>424</v>
      </c>
      <c r="G2" s="497" t="s">
        <v>423</v>
      </c>
      <c r="H2" s="498"/>
      <c r="I2" s="499" t="s">
        <v>422</v>
      </c>
      <c r="J2" s="500"/>
      <c r="K2" s="181"/>
      <c r="L2" s="204"/>
      <c r="M2" s="186"/>
      <c r="N2" s="181"/>
      <c r="O2" s="181"/>
      <c r="P2" s="181"/>
      <c r="Q2" s="181"/>
      <c r="R2" s="181"/>
      <c r="S2" s="181"/>
      <c r="T2" s="181"/>
      <c r="U2" s="181"/>
      <c r="V2" s="181"/>
      <c r="W2" s="195"/>
      <c r="X2" s="195"/>
      <c r="Y2" s="194"/>
      <c r="Z2" s="181"/>
      <c r="AA2" s="181"/>
      <c r="AB2" s="184"/>
      <c r="AC2" s="181"/>
      <c r="AD2" s="182"/>
      <c r="AE2" s="181"/>
      <c r="AF2" s="181"/>
      <c r="AG2" s="181"/>
      <c r="AH2" s="180"/>
      <c r="AI2" s="179"/>
    </row>
    <row r="3" spans="1:37" ht="14.25">
      <c r="A3" s="200" t="s">
        <v>313</v>
      </c>
      <c r="B3" s="448" t="s">
        <v>421</v>
      </c>
      <c r="C3" s="450" t="s">
        <v>420</v>
      </c>
      <c r="D3" s="203" t="s">
        <v>1158</v>
      </c>
      <c r="E3" s="450" t="s">
        <v>277</v>
      </c>
      <c r="F3" s="449" t="s">
        <v>418</v>
      </c>
      <c r="G3" s="537" t="s">
        <v>417</v>
      </c>
      <c r="H3" s="538"/>
      <c r="I3" s="541" t="s">
        <v>416</v>
      </c>
      <c r="J3" s="502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95"/>
      <c r="X3" s="195"/>
      <c r="Y3" s="194"/>
      <c r="Z3" s="181"/>
      <c r="AA3" s="181"/>
      <c r="AB3" s="184"/>
      <c r="AC3" s="181"/>
      <c r="AD3" s="182"/>
      <c r="AE3" s="181"/>
      <c r="AF3" s="181"/>
      <c r="AG3" s="181"/>
      <c r="AH3" s="180"/>
      <c r="AI3" s="179"/>
    </row>
    <row r="4" spans="1:37" ht="14.25">
      <c r="A4" s="200" t="s">
        <v>89</v>
      </c>
      <c r="B4" s="448" t="s">
        <v>1157</v>
      </c>
      <c r="C4" s="450" t="s">
        <v>415</v>
      </c>
      <c r="D4" s="452" t="s">
        <v>414</v>
      </c>
      <c r="E4" s="450" t="s">
        <v>280</v>
      </c>
      <c r="F4" s="449" t="s">
        <v>413</v>
      </c>
      <c r="G4" s="537" t="s">
        <v>412</v>
      </c>
      <c r="H4" s="538"/>
      <c r="I4" s="539" t="s">
        <v>411</v>
      </c>
      <c r="J4" s="495"/>
      <c r="K4" s="181"/>
      <c r="L4" s="196"/>
      <c r="M4" s="201"/>
      <c r="N4" s="181"/>
      <c r="O4" s="181"/>
      <c r="P4" s="181"/>
      <c r="Q4" s="181"/>
      <c r="R4" s="181"/>
      <c r="S4" s="181"/>
      <c r="T4" s="181"/>
      <c r="U4" s="181"/>
      <c r="V4" s="181"/>
      <c r="W4" s="185"/>
      <c r="X4" s="185"/>
      <c r="Y4" s="184"/>
      <c r="Z4" s="184"/>
      <c r="AA4" s="184"/>
      <c r="AB4" s="183"/>
      <c r="AC4" s="181"/>
      <c r="AD4" s="182"/>
      <c r="AE4" s="181"/>
      <c r="AF4" s="181"/>
      <c r="AG4" s="181"/>
      <c r="AH4" s="180"/>
      <c r="AI4" s="179"/>
    </row>
    <row r="5" spans="1:37" ht="14.25">
      <c r="A5" s="200" t="s">
        <v>410</v>
      </c>
      <c r="B5" s="448"/>
      <c r="C5" s="450" t="s">
        <v>409</v>
      </c>
      <c r="D5" s="451"/>
      <c r="E5" s="450" t="s">
        <v>408</v>
      </c>
      <c r="F5" s="449" t="s">
        <v>407</v>
      </c>
      <c r="G5" s="537" t="s">
        <v>406</v>
      </c>
      <c r="H5" s="538"/>
      <c r="I5" s="540" t="s">
        <v>405</v>
      </c>
      <c r="J5" s="502"/>
      <c r="K5" s="181"/>
      <c r="L5" s="196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95"/>
      <c r="X5" s="195"/>
      <c r="Y5" s="194"/>
      <c r="Z5" s="181"/>
      <c r="AA5" s="181"/>
      <c r="AB5" s="193"/>
      <c r="AC5" s="181"/>
      <c r="AD5" s="182"/>
      <c r="AE5" s="181"/>
      <c r="AF5" s="181"/>
      <c r="AG5" s="181"/>
      <c r="AH5" s="180"/>
      <c r="AI5" s="179"/>
    </row>
    <row r="6" spans="1:37" ht="15" thickBot="1">
      <c r="A6" s="192" t="s">
        <v>404</v>
      </c>
      <c r="B6" s="191" t="s">
        <v>403</v>
      </c>
      <c r="C6" s="189" t="s">
        <v>402</v>
      </c>
      <c r="D6" s="190">
        <v>45797</v>
      </c>
      <c r="E6" s="189" t="s">
        <v>401</v>
      </c>
      <c r="F6" s="448"/>
      <c r="G6" s="504" t="s">
        <v>400</v>
      </c>
      <c r="H6" s="505"/>
      <c r="I6" s="506"/>
      <c r="J6" s="507"/>
      <c r="K6" s="181"/>
      <c r="L6" s="187"/>
      <c r="M6" s="186"/>
      <c r="N6" s="181"/>
      <c r="O6" s="181"/>
      <c r="P6" s="181"/>
      <c r="Q6" s="181"/>
      <c r="R6" s="181"/>
      <c r="S6" s="181"/>
      <c r="T6" s="181"/>
      <c r="U6" s="181"/>
      <c r="V6" s="181"/>
      <c r="W6" s="185"/>
      <c r="X6" s="185"/>
      <c r="Y6" s="184"/>
      <c r="Z6" s="184"/>
      <c r="AA6" s="184"/>
      <c r="AB6" s="183"/>
      <c r="AC6" s="181"/>
      <c r="AD6" s="182"/>
      <c r="AE6" s="181"/>
      <c r="AF6" s="181"/>
      <c r="AG6" s="181"/>
      <c r="AH6" s="180"/>
      <c r="AI6" s="179"/>
    </row>
    <row r="7" spans="1:37" ht="14.45" customHeight="1">
      <c r="A7" s="529" t="s">
        <v>322</v>
      </c>
      <c r="B7" s="529" t="s">
        <v>283</v>
      </c>
      <c r="C7" s="529" t="s">
        <v>399</v>
      </c>
      <c r="D7" s="529" t="s">
        <v>398</v>
      </c>
      <c r="E7" s="529" t="s">
        <v>397</v>
      </c>
      <c r="F7" s="509" t="s">
        <v>396</v>
      </c>
      <c r="G7" s="536" t="s">
        <v>395</v>
      </c>
      <c r="H7" s="529" t="s">
        <v>394</v>
      </c>
      <c r="I7" s="529" t="s">
        <v>393</v>
      </c>
      <c r="J7" s="513" t="s">
        <v>327</v>
      </c>
      <c r="K7" s="514"/>
      <c r="L7" s="515"/>
      <c r="M7" s="529" t="s">
        <v>300</v>
      </c>
      <c r="N7" s="529" t="s">
        <v>301</v>
      </c>
      <c r="O7" s="529" t="s">
        <v>302</v>
      </c>
      <c r="P7" s="529" t="s">
        <v>392</v>
      </c>
      <c r="Q7" s="529" t="s">
        <v>304</v>
      </c>
      <c r="R7" s="529" t="s">
        <v>305</v>
      </c>
      <c r="S7" s="529" t="s">
        <v>306</v>
      </c>
      <c r="T7" s="529" t="s">
        <v>307</v>
      </c>
      <c r="U7" s="529" t="s">
        <v>290</v>
      </c>
      <c r="V7" s="531" t="s">
        <v>291</v>
      </c>
      <c r="W7" s="532"/>
      <c r="X7" s="532"/>
      <c r="Y7" s="532"/>
      <c r="Z7" s="533"/>
      <c r="AA7" s="529" t="s">
        <v>292</v>
      </c>
      <c r="AB7" s="529" t="s">
        <v>293</v>
      </c>
      <c r="AC7" s="534" t="s">
        <v>391</v>
      </c>
      <c r="AD7" s="535" t="s">
        <v>390</v>
      </c>
      <c r="AE7" s="535" t="s">
        <v>389</v>
      </c>
      <c r="AF7" s="535" t="s">
        <v>388</v>
      </c>
      <c r="AG7" s="529" t="s">
        <v>387</v>
      </c>
      <c r="AH7" s="530" t="s">
        <v>386</v>
      </c>
      <c r="AI7" s="132"/>
    </row>
    <row r="8" spans="1:37" ht="25.5">
      <c r="A8" s="509"/>
      <c r="B8" s="509"/>
      <c r="C8" s="509"/>
      <c r="D8" s="509"/>
      <c r="E8" s="509"/>
      <c r="F8" s="510"/>
      <c r="G8" s="512"/>
      <c r="H8" s="509"/>
      <c r="I8" s="509"/>
      <c r="J8" s="516"/>
      <c r="K8" s="517"/>
      <c r="L8" s="518"/>
      <c r="M8" s="509"/>
      <c r="N8" s="509"/>
      <c r="O8" s="509"/>
      <c r="P8" s="510"/>
      <c r="Q8" s="509"/>
      <c r="R8" s="509"/>
      <c r="S8" s="509"/>
      <c r="T8" s="509"/>
      <c r="U8" s="509"/>
      <c r="V8" s="447" t="s">
        <v>385</v>
      </c>
      <c r="W8" s="447" t="s">
        <v>384</v>
      </c>
      <c r="X8" s="447" t="s">
        <v>383</v>
      </c>
      <c r="Y8" s="446" t="s">
        <v>382</v>
      </c>
      <c r="Z8" s="445" t="s">
        <v>381</v>
      </c>
      <c r="AA8" s="509"/>
      <c r="AB8" s="509"/>
      <c r="AC8" s="528"/>
      <c r="AD8" s="520"/>
      <c r="AE8" s="520"/>
      <c r="AF8" s="520"/>
      <c r="AG8" s="509"/>
      <c r="AH8" s="522"/>
      <c r="AI8" s="132"/>
    </row>
    <row r="9" spans="1:37" ht="24.2" customHeight="1">
      <c r="A9" s="509"/>
      <c r="B9" s="509"/>
      <c r="C9" s="509"/>
      <c r="D9" s="509"/>
      <c r="E9" s="509"/>
      <c r="F9" s="169">
        <v>8.1</v>
      </c>
      <c r="G9" s="512"/>
      <c r="H9" s="509"/>
      <c r="I9" s="509"/>
      <c r="J9" s="175" t="s">
        <v>314</v>
      </c>
      <c r="K9" s="444" t="s">
        <v>315</v>
      </c>
      <c r="L9" s="444" t="s">
        <v>316</v>
      </c>
      <c r="M9" s="509"/>
      <c r="N9" s="509"/>
      <c r="O9" s="509"/>
      <c r="P9" s="169">
        <v>3000</v>
      </c>
      <c r="Q9" s="509"/>
      <c r="R9" s="509"/>
      <c r="S9" s="509"/>
      <c r="T9" s="509"/>
      <c r="U9" s="509"/>
      <c r="V9" s="443">
        <v>0.05</v>
      </c>
      <c r="W9" s="442">
        <v>0.1</v>
      </c>
      <c r="X9" s="442">
        <v>0.1</v>
      </c>
      <c r="Y9" s="441">
        <v>2.5</v>
      </c>
      <c r="Z9" s="440">
        <v>0.1</v>
      </c>
      <c r="AA9" s="509"/>
      <c r="AB9" s="509"/>
      <c r="AC9" s="528"/>
      <c r="AD9" s="520"/>
      <c r="AE9" s="520"/>
      <c r="AF9" s="520"/>
      <c r="AG9" s="509"/>
      <c r="AH9" s="523"/>
      <c r="AI9" s="132"/>
    </row>
    <row r="10" spans="1:37" ht="17.100000000000001" hidden="1" customHeight="1">
      <c r="A10" s="438" t="s">
        <v>380</v>
      </c>
      <c r="B10" s="433"/>
      <c r="C10" s="433"/>
      <c r="D10" s="433"/>
      <c r="E10" s="433"/>
      <c r="F10" s="433"/>
      <c r="G10" s="437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6"/>
      <c r="W10" s="435"/>
      <c r="X10" s="435"/>
      <c r="Y10" s="435"/>
      <c r="Z10" s="432"/>
      <c r="AA10" s="433"/>
      <c r="AB10" s="433"/>
      <c r="AC10" s="434"/>
      <c r="AD10" s="433"/>
      <c r="AE10" s="432">
        <v>0.05</v>
      </c>
      <c r="AF10" s="431">
        <v>6.8000000000000005E-2</v>
      </c>
      <c r="AG10" s="430"/>
      <c r="AH10" s="429"/>
      <c r="AI10" s="132"/>
    </row>
    <row r="11" spans="1:37" s="134" customFormat="1" ht="39.950000000000003" hidden="1" customHeight="1">
      <c r="A11" s="427"/>
      <c r="B11" s="426" t="s">
        <v>318</v>
      </c>
      <c r="C11" s="425" t="s">
        <v>369</v>
      </c>
      <c r="D11" s="424" t="s">
        <v>378</v>
      </c>
      <c r="E11" s="423"/>
      <c r="F11" s="422">
        <f>F$9</f>
        <v>8.1</v>
      </c>
      <c r="G11" s="421">
        <v>10.95</v>
      </c>
      <c r="H11" s="420"/>
      <c r="I11" s="419"/>
      <c r="J11" s="418">
        <v>35</v>
      </c>
      <c r="K11" s="418">
        <v>53</v>
      </c>
      <c r="L11" s="418">
        <v>30</v>
      </c>
      <c r="M11" s="417">
        <v>4</v>
      </c>
      <c r="N11" s="416">
        <f>J11*K11*L11/1000000</f>
        <v>5.5649999999999998E-2</v>
      </c>
      <c r="O11" s="416">
        <f>65/N11*M11</f>
        <v>4672.0575022461817</v>
      </c>
      <c r="P11" s="415">
        <v>3000</v>
      </c>
      <c r="Q11" s="414">
        <f>P11/O11</f>
        <v>0.64211538461538464</v>
      </c>
      <c r="R11" s="413" t="s">
        <v>320</v>
      </c>
      <c r="S11" s="439">
        <v>9.0999999999999998E-2</v>
      </c>
      <c r="T11" s="411">
        <f>G11*S11</f>
        <v>0.99644999999999995</v>
      </c>
      <c r="U11" s="408">
        <f>G11+Q11+T11</f>
        <v>12.588565384615384</v>
      </c>
      <c r="V11" s="410">
        <f>AF11*$V$9</f>
        <v>1.4747500000000002</v>
      </c>
      <c r="W11" s="410">
        <f>AF11*$W$9</f>
        <v>2.9495000000000005</v>
      </c>
      <c r="X11" s="410">
        <f>AF11*$X$9</f>
        <v>2.9495000000000005</v>
      </c>
      <c r="Y11" s="408">
        <f>$Y$9-(AE11-AD11)</f>
        <v>1.1849028000713382</v>
      </c>
      <c r="Z11" s="410">
        <f>AF11*$Z$9</f>
        <v>2.9495000000000005</v>
      </c>
      <c r="AA11" s="409">
        <f>SUM(V11:Z11)</f>
        <v>11.50815280007134</v>
      </c>
      <c r="AB11" s="408">
        <f>U11+AA11</f>
        <v>24.096718184686722</v>
      </c>
      <c r="AC11" s="407">
        <f>(AE11-AB11)/AE11</f>
        <v>0.12746923135292698</v>
      </c>
      <c r="AD11" s="406">
        <f t="shared" ref="AD11:AE13" si="0">AE11/(1+AE$10)</f>
        <v>26.301943998573211</v>
      </c>
      <c r="AE11" s="406">
        <f t="shared" si="0"/>
        <v>27.617041198501873</v>
      </c>
      <c r="AF11" s="406">
        <f>AG11*(1-AH11)</f>
        <v>29.495000000000001</v>
      </c>
      <c r="AG11" s="405">
        <v>58.99</v>
      </c>
      <c r="AH11" s="404">
        <v>0.5</v>
      </c>
    </row>
    <row r="12" spans="1:37" s="134" customFormat="1" ht="39.950000000000003" hidden="1" customHeight="1">
      <c r="A12" s="427"/>
      <c r="B12" s="426" t="s">
        <v>331</v>
      </c>
      <c r="C12" s="425" t="s">
        <v>369</v>
      </c>
      <c r="D12" s="424" t="s">
        <v>325</v>
      </c>
      <c r="E12" s="423"/>
      <c r="F12" s="422">
        <f>F$9</f>
        <v>8.1</v>
      </c>
      <c r="G12" s="421">
        <v>14.75</v>
      </c>
      <c r="H12" s="420"/>
      <c r="I12" s="419"/>
      <c r="J12" s="418">
        <v>35</v>
      </c>
      <c r="K12" s="418">
        <v>53</v>
      </c>
      <c r="L12" s="418">
        <v>46</v>
      </c>
      <c r="M12" s="417">
        <v>4</v>
      </c>
      <c r="N12" s="416">
        <f>J12*K12*L12/1000000</f>
        <v>8.5330000000000003E-2</v>
      </c>
      <c r="O12" s="416">
        <f>65/N12*M12</f>
        <v>3046.9940232040312</v>
      </c>
      <c r="P12" s="415">
        <v>3000</v>
      </c>
      <c r="Q12" s="414">
        <f>P12/O12</f>
        <v>0.98457692307692313</v>
      </c>
      <c r="R12" s="413" t="s">
        <v>377</v>
      </c>
      <c r="S12" s="439">
        <v>9.0999999999999998E-2</v>
      </c>
      <c r="T12" s="411">
        <f>G12*S12</f>
        <v>1.3422499999999999</v>
      </c>
      <c r="U12" s="408">
        <f>G12+Q12+T12</f>
        <v>17.076826923076922</v>
      </c>
      <c r="V12" s="410">
        <f>AF12*$V$9</f>
        <v>1.8747499999999999</v>
      </c>
      <c r="W12" s="410">
        <f>AF12*$W$9</f>
        <v>3.7494999999999998</v>
      </c>
      <c r="X12" s="410">
        <f>AF12*$X$9</f>
        <v>3.7494999999999998</v>
      </c>
      <c r="Y12" s="408">
        <f>$Y$9-(AE12-AD12)</f>
        <v>0.82820581416086725</v>
      </c>
      <c r="Z12" s="410">
        <f>AF12*$Z$9</f>
        <v>3.7494999999999998</v>
      </c>
      <c r="AA12" s="409">
        <f>SUM(V12:Z12)</f>
        <v>13.951455814160866</v>
      </c>
      <c r="AB12" s="408">
        <f>U12+AA12</f>
        <v>31.028282737237788</v>
      </c>
      <c r="AC12" s="407">
        <f>(AE12-AB12)/AE12</f>
        <v>0.11619666719909419</v>
      </c>
      <c r="AD12" s="406">
        <f t="shared" si="0"/>
        <v>33.435883716782584</v>
      </c>
      <c r="AE12" s="406">
        <f t="shared" si="0"/>
        <v>35.107677902621717</v>
      </c>
      <c r="AF12" s="406">
        <f>AG12*(1-AH12)</f>
        <v>37.494999999999997</v>
      </c>
      <c r="AG12" s="405">
        <v>74.989999999999995</v>
      </c>
      <c r="AH12" s="404">
        <v>0.5</v>
      </c>
    </row>
    <row r="13" spans="1:37" s="134" customFormat="1" ht="39.950000000000003" hidden="1" customHeight="1">
      <c r="A13" s="427"/>
      <c r="B13" s="426" t="s">
        <v>330</v>
      </c>
      <c r="C13" s="425" t="s">
        <v>369</v>
      </c>
      <c r="D13" s="424" t="s">
        <v>376</v>
      </c>
      <c r="E13" s="423"/>
      <c r="F13" s="422">
        <f>F$9</f>
        <v>8.1</v>
      </c>
      <c r="G13" s="421">
        <v>12.35</v>
      </c>
      <c r="H13" s="420"/>
      <c r="I13" s="419"/>
      <c r="J13" s="418">
        <v>53</v>
      </c>
      <c r="K13" s="418">
        <v>37</v>
      </c>
      <c r="L13" s="418">
        <v>41</v>
      </c>
      <c r="M13" s="417">
        <v>4</v>
      </c>
      <c r="N13" s="416">
        <f>J13*K13*L13/1000000</f>
        <v>8.0401E-2</v>
      </c>
      <c r="O13" s="416">
        <f>65/N13*M13</f>
        <v>3233.7906244947203</v>
      </c>
      <c r="P13" s="415">
        <v>3000</v>
      </c>
      <c r="Q13" s="414">
        <f>P13/O13</f>
        <v>0.92770384615384616</v>
      </c>
      <c r="R13" s="413" t="s">
        <v>320</v>
      </c>
      <c r="S13" s="439">
        <v>9.0999999999999998E-2</v>
      </c>
      <c r="T13" s="411">
        <f>G13*S13</f>
        <v>1.12385</v>
      </c>
      <c r="U13" s="408">
        <f>G13+Q13+T13</f>
        <v>14.401553846153845</v>
      </c>
      <c r="V13" s="410">
        <f>AF13*$V$9</f>
        <v>1.5997500000000002</v>
      </c>
      <c r="W13" s="410">
        <f>AF13*$W$9</f>
        <v>3.1995000000000005</v>
      </c>
      <c r="X13" s="410">
        <f>AF13*$X$9</f>
        <v>3.1995000000000005</v>
      </c>
      <c r="Y13" s="408">
        <f>$Y$9-(AE13-AD13)</f>
        <v>1.0734349919743167</v>
      </c>
      <c r="Z13" s="410">
        <f>AF13*$Z$9</f>
        <v>3.1995000000000005</v>
      </c>
      <c r="AA13" s="409">
        <f>SUM(V13:Z13)</f>
        <v>12.271684991974318</v>
      </c>
      <c r="AB13" s="408">
        <f>U13+AA13</f>
        <v>26.673238838128164</v>
      </c>
      <c r="AC13" s="407">
        <f>(AE13-AB13)/AE13</f>
        <v>0.10964153526735802</v>
      </c>
      <c r="AD13" s="406">
        <f t="shared" si="0"/>
        <v>28.531300160513641</v>
      </c>
      <c r="AE13" s="406">
        <f t="shared" si="0"/>
        <v>29.957865168539325</v>
      </c>
      <c r="AF13" s="406">
        <f>AG13*(1-AH13)</f>
        <v>31.995000000000001</v>
      </c>
      <c r="AG13" s="405">
        <v>63.99</v>
      </c>
      <c r="AH13" s="404">
        <v>0.5</v>
      </c>
    </row>
    <row r="14" spans="1:37" ht="17.100000000000001" customHeight="1">
      <c r="A14" s="438" t="s">
        <v>379</v>
      </c>
      <c r="B14" s="433"/>
      <c r="C14" s="433"/>
      <c r="D14" s="433"/>
      <c r="E14" s="433"/>
      <c r="F14" s="433"/>
      <c r="G14" s="437"/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6"/>
      <c r="W14" s="435"/>
      <c r="X14" s="435"/>
      <c r="Y14" s="435"/>
      <c r="Z14" s="432"/>
      <c r="AA14" s="433"/>
      <c r="AB14" s="433"/>
      <c r="AC14" s="434"/>
      <c r="AD14" s="433"/>
      <c r="AE14" s="432">
        <v>0.05</v>
      </c>
      <c r="AF14" s="431">
        <v>6.8000000000000005E-2</v>
      </c>
      <c r="AG14" s="430"/>
      <c r="AH14" s="429"/>
      <c r="AI14" s="132"/>
    </row>
    <row r="15" spans="1:37" s="134" customFormat="1" ht="39.950000000000003" customHeight="1">
      <c r="A15" s="427"/>
      <c r="B15" s="426" t="s">
        <v>318</v>
      </c>
      <c r="C15" s="425" t="s">
        <v>1151</v>
      </c>
      <c r="D15" s="424" t="s">
        <v>378</v>
      </c>
      <c r="E15" s="423"/>
      <c r="F15" s="422">
        <f>F$9</f>
        <v>8.1</v>
      </c>
      <c r="G15" s="421">
        <v>10.95</v>
      </c>
      <c r="H15" s="420"/>
      <c r="I15" s="419"/>
      <c r="J15" s="418">
        <v>35</v>
      </c>
      <c r="K15" s="418">
        <v>53</v>
      </c>
      <c r="L15" s="418">
        <v>30</v>
      </c>
      <c r="M15" s="417">
        <v>4</v>
      </c>
      <c r="N15" s="416">
        <f>J15*K15*L15/1000000</f>
        <v>5.5649999999999998E-2</v>
      </c>
      <c r="O15" s="416">
        <f>65/N15*M15</f>
        <v>4672.0575022461817</v>
      </c>
      <c r="P15" s="415">
        <v>3000</v>
      </c>
      <c r="Q15" s="414">
        <f>P15/O15</f>
        <v>0.64211538461538464</v>
      </c>
      <c r="R15" s="413" t="s">
        <v>320</v>
      </c>
      <c r="S15" s="412">
        <f>9.1%+10%</f>
        <v>0.191</v>
      </c>
      <c r="T15" s="411">
        <f>G15*S15</f>
        <v>2.09145</v>
      </c>
      <c r="U15" s="408">
        <f>G15+Q15+T15</f>
        <v>13.683565384615385</v>
      </c>
      <c r="V15" s="410">
        <f>AF15*$V$9</f>
        <v>1.5747500000000001</v>
      </c>
      <c r="W15" s="410">
        <f>AF15*$W$9</f>
        <v>3.1495000000000002</v>
      </c>
      <c r="X15" s="410">
        <f>AF15*$X$9</f>
        <v>3.1495000000000002</v>
      </c>
      <c r="Y15" s="408">
        <f>$Y$9-(AE15-AD15)</f>
        <v>1.0957285535937196</v>
      </c>
      <c r="Z15" s="410">
        <f>AF15*$Z$9</f>
        <v>3.1495000000000002</v>
      </c>
      <c r="AA15" s="409">
        <f>SUM(V15:Z15)</f>
        <v>12.11897855359372</v>
      </c>
      <c r="AB15" s="408">
        <f>U15+AA15</f>
        <v>25.802543938209105</v>
      </c>
      <c r="AC15" s="407">
        <f>(AE15-AB15)/AE15</f>
        <v>0.12503200742951823</v>
      </c>
      <c r="AD15" s="406">
        <f t="shared" ref="AD15:AE17" si="1">AE15/(1+AE$10)</f>
        <v>28.085428928125555</v>
      </c>
      <c r="AE15" s="406">
        <f t="shared" si="1"/>
        <v>29.489700374531836</v>
      </c>
      <c r="AF15" s="406">
        <f>AG15*(1-AH15)</f>
        <v>31.495000000000001</v>
      </c>
      <c r="AG15" s="428">
        <v>62.99</v>
      </c>
      <c r="AH15" s="404">
        <v>0.5</v>
      </c>
      <c r="AK15" s="403"/>
    </row>
    <row r="16" spans="1:37" s="134" customFormat="1" ht="39.950000000000003" hidden="1" customHeight="1">
      <c r="A16" s="427"/>
      <c r="B16" s="426" t="s">
        <v>331</v>
      </c>
      <c r="C16" s="425" t="s">
        <v>369</v>
      </c>
      <c r="D16" s="424" t="s">
        <v>325</v>
      </c>
      <c r="E16" s="423"/>
      <c r="F16" s="422">
        <f>F$9</f>
        <v>8.1</v>
      </c>
      <c r="G16" s="421">
        <v>14.75</v>
      </c>
      <c r="H16" s="420"/>
      <c r="I16" s="419"/>
      <c r="J16" s="418">
        <v>35</v>
      </c>
      <c r="K16" s="418">
        <v>53</v>
      </c>
      <c r="L16" s="418">
        <v>46</v>
      </c>
      <c r="M16" s="417">
        <v>4</v>
      </c>
      <c r="N16" s="416">
        <f>J16*K16*L16/1000000</f>
        <v>8.5330000000000003E-2</v>
      </c>
      <c r="O16" s="416">
        <f>65/N16*M16</f>
        <v>3046.9940232040312</v>
      </c>
      <c r="P16" s="415">
        <v>3000</v>
      </c>
      <c r="Q16" s="414">
        <f>P16/O16</f>
        <v>0.98457692307692313</v>
      </c>
      <c r="R16" s="413" t="s">
        <v>377</v>
      </c>
      <c r="S16" s="412">
        <f>9.1%+10%</f>
        <v>0.191</v>
      </c>
      <c r="T16" s="411">
        <f>G16*S16</f>
        <v>2.81725</v>
      </c>
      <c r="U16" s="408">
        <f>G16+Q16+T16</f>
        <v>18.551826923076923</v>
      </c>
      <c r="V16" s="410">
        <f>AF16*$V$9</f>
        <v>1.9997499999999999</v>
      </c>
      <c r="W16" s="410">
        <f>AF16*$W$9</f>
        <v>3.9994999999999998</v>
      </c>
      <c r="X16" s="410">
        <f>AF16*$X$9</f>
        <v>3.9994999999999998</v>
      </c>
      <c r="Y16" s="408">
        <f>$Y$9-(AE16-AD16)</f>
        <v>0.7167380060638493</v>
      </c>
      <c r="Z16" s="410">
        <f>AF16*$Z$9</f>
        <v>3.9994999999999998</v>
      </c>
      <c r="AA16" s="409">
        <f>SUM(V16:Z16)</f>
        <v>14.714988006063848</v>
      </c>
      <c r="AB16" s="408">
        <f>U16+AA16</f>
        <v>33.266814929140772</v>
      </c>
      <c r="AC16" s="407">
        <f>(AE16-AB16)/AE16</f>
        <v>0.11166499951688091</v>
      </c>
      <c r="AD16" s="406">
        <f t="shared" si="1"/>
        <v>35.665239878723021</v>
      </c>
      <c r="AE16" s="406">
        <f t="shared" si="1"/>
        <v>37.448501872659172</v>
      </c>
      <c r="AF16" s="406">
        <f>AG16*(1-AH16)</f>
        <v>39.994999999999997</v>
      </c>
      <c r="AG16" s="405">
        <v>79.989999999999995</v>
      </c>
      <c r="AH16" s="404">
        <v>0.5</v>
      </c>
      <c r="AK16" s="403">
        <f>(AD16-AD12)/AD16</f>
        <v>6.2507813476684743E-2</v>
      </c>
    </row>
    <row r="17" spans="1:37" s="134" customFormat="1" ht="39.950000000000003" hidden="1" customHeight="1">
      <c r="A17" s="427"/>
      <c r="B17" s="426" t="s">
        <v>330</v>
      </c>
      <c r="C17" s="425" t="s">
        <v>369</v>
      </c>
      <c r="D17" s="424" t="s">
        <v>376</v>
      </c>
      <c r="E17" s="423"/>
      <c r="F17" s="422">
        <f>F$9</f>
        <v>8.1</v>
      </c>
      <c r="G17" s="421">
        <v>12.35</v>
      </c>
      <c r="H17" s="420"/>
      <c r="I17" s="419"/>
      <c r="J17" s="418">
        <v>53</v>
      </c>
      <c r="K17" s="418">
        <v>37</v>
      </c>
      <c r="L17" s="418">
        <v>41</v>
      </c>
      <c r="M17" s="417">
        <v>4</v>
      </c>
      <c r="N17" s="416">
        <f>J17*K17*L17/1000000</f>
        <v>8.0401E-2</v>
      </c>
      <c r="O17" s="416">
        <f>65/N17*M17</f>
        <v>3233.7906244947203</v>
      </c>
      <c r="P17" s="415">
        <v>3000</v>
      </c>
      <c r="Q17" s="414">
        <f>P17/O17</f>
        <v>0.92770384615384616</v>
      </c>
      <c r="R17" s="413" t="s">
        <v>320</v>
      </c>
      <c r="S17" s="412">
        <f>9.1%+10%</f>
        <v>0.191</v>
      </c>
      <c r="T17" s="411">
        <f>G17*S17</f>
        <v>2.3588499999999999</v>
      </c>
      <c r="U17" s="408">
        <f>G17+Q17+T17</f>
        <v>15.636553846153847</v>
      </c>
      <c r="V17" s="410">
        <f>AF17*$V$9</f>
        <v>1.72475</v>
      </c>
      <c r="W17" s="410">
        <f>AF17*$W$9</f>
        <v>3.4495</v>
      </c>
      <c r="X17" s="410">
        <f>AF17*$X$9</f>
        <v>3.4495</v>
      </c>
      <c r="Y17" s="408">
        <f>$Y$9-(AE17-AD17)</f>
        <v>0.96196718387729518</v>
      </c>
      <c r="Z17" s="410">
        <f>AF17*$Z$9</f>
        <v>3.4495</v>
      </c>
      <c r="AA17" s="409">
        <f>SUM(V17:Z17)</f>
        <v>13.035217183877295</v>
      </c>
      <c r="AB17" s="408">
        <f>U17+AA17</f>
        <v>28.671771030031142</v>
      </c>
      <c r="AC17" s="407">
        <f>(AE17-AB17)/AE17</f>
        <v>0.11229304362738768</v>
      </c>
      <c r="AD17" s="406">
        <f t="shared" si="1"/>
        <v>30.760656322454071</v>
      </c>
      <c r="AE17" s="406">
        <f t="shared" si="1"/>
        <v>32.298689138576776</v>
      </c>
      <c r="AF17" s="406">
        <f>AG17*(1-AH17)</f>
        <v>34.494999999999997</v>
      </c>
      <c r="AG17" s="405">
        <v>68.989999999999995</v>
      </c>
      <c r="AH17" s="404">
        <v>0.5</v>
      </c>
      <c r="AK17" s="403">
        <f>(AD17-AD13)/AD17</f>
        <v>7.2474271633570037E-2</v>
      </c>
    </row>
    <row r="19" spans="1:37">
      <c r="C19" s="401"/>
      <c r="D19" s="401"/>
      <c r="E19" s="401" t="s">
        <v>1156</v>
      </c>
      <c r="F19" s="401" t="s">
        <v>1155</v>
      </c>
      <c r="G19" s="401" t="s">
        <v>1154</v>
      </c>
      <c r="H19" s="401" t="s">
        <v>1153</v>
      </c>
    </row>
    <row r="20" spans="1:37" ht="33.75">
      <c r="C20" s="401" t="s">
        <v>448</v>
      </c>
      <c r="D20" s="401" t="s">
        <v>1152</v>
      </c>
      <c r="E20" s="401">
        <v>4</v>
      </c>
      <c r="F20" s="401"/>
      <c r="G20" s="401"/>
      <c r="H20" s="401"/>
      <c r="J20" s="402"/>
      <c r="K20" s="402"/>
      <c r="L20" s="402"/>
      <c r="M20" s="402"/>
    </row>
    <row r="21" spans="1:37" ht="33.75">
      <c r="C21" s="401" t="s">
        <v>449</v>
      </c>
      <c r="D21" s="401" t="s">
        <v>1152</v>
      </c>
      <c r="E21" s="401">
        <v>4</v>
      </c>
      <c r="F21" s="401"/>
      <c r="G21" s="401"/>
      <c r="H21" s="401"/>
    </row>
    <row r="22" spans="1:37" ht="33.75">
      <c r="C22" s="401" t="s">
        <v>447</v>
      </c>
      <c r="D22" s="401" t="s">
        <v>1152</v>
      </c>
      <c r="E22" s="401">
        <v>4</v>
      </c>
      <c r="F22" s="401"/>
      <c r="G22" s="401"/>
      <c r="H22" s="401"/>
    </row>
    <row r="23" spans="1:37" ht="33.75">
      <c r="C23" s="401" t="s">
        <v>450</v>
      </c>
      <c r="D23" s="401" t="s">
        <v>1152</v>
      </c>
      <c r="E23" s="401">
        <v>4</v>
      </c>
      <c r="F23" s="401"/>
      <c r="G23" s="401"/>
      <c r="H23" s="401"/>
    </row>
    <row r="24" spans="1:37" ht="33.75">
      <c r="C24" s="401" t="s">
        <v>451</v>
      </c>
      <c r="D24" s="401" t="s">
        <v>1152</v>
      </c>
      <c r="E24" s="401">
        <v>4</v>
      </c>
      <c r="F24" s="400"/>
      <c r="G24" s="399"/>
      <c r="H24" s="398"/>
    </row>
  </sheetData>
  <mergeCells count="39">
    <mergeCell ref="A1:D1"/>
    <mergeCell ref="G2:H2"/>
    <mergeCell ref="I2:J2"/>
    <mergeCell ref="G3:H3"/>
    <mergeCell ref="I3:J3"/>
    <mergeCell ref="G4:H4"/>
    <mergeCell ref="I4:J4"/>
    <mergeCell ref="G5:H5"/>
    <mergeCell ref="I5:J5"/>
    <mergeCell ref="G6:H6"/>
    <mergeCell ref="I6:J6"/>
    <mergeCell ref="T7:T9"/>
    <mergeCell ref="AE7:AE9"/>
    <mergeCell ref="AF7:AF9"/>
    <mergeCell ref="M7:M9"/>
    <mergeCell ref="N7:N9"/>
    <mergeCell ref="O7:O9"/>
    <mergeCell ref="P7:P8"/>
    <mergeCell ref="Q7:Q9"/>
    <mergeCell ref="R7:R9"/>
    <mergeCell ref="S7:S9"/>
    <mergeCell ref="A7:A9"/>
    <mergeCell ref="B7:B9"/>
    <mergeCell ref="C7:C9"/>
    <mergeCell ref="D7:D9"/>
    <mergeCell ref="E7:E9"/>
    <mergeCell ref="G7:G9"/>
    <mergeCell ref="H7:H9"/>
    <mergeCell ref="I7:I9"/>
    <mergeCell ref="J7:L8"/>
    <mergeCell ref="F7:F8"/>
    <mergeCell ref="AG7:AG9"/>
    <mergeCell ref="AH7:AH9"/>
    <mergeCell ref="U7:U9"/>
    <mergeCell ref="V7:Z7"/>
    <mergeCell ref="AA7:AA9"/>
    <mergeCell ref="AB7:AB9"/>
    <mergeCell ref="AC7:AC9"/>
    <mergeCell ref="AD7:AD9"/>
  </mergeCells>
  <phoneticPr fontId="5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Data</vt:lpstr>
      <vt:lpstr>Commitment</vt:lpstr>
      <vt:lpstr>Item</vt:lpstr>
      <vt:lpstr>ValueSelect</vt:lpstr>
      <vt:lpstr>Data (2)</vt:lpstr>
      <vt:lpstr>Amazon</vt:lpstr>
      <vt:lpstr>Amazon with fob 6%</vt:lpstr>
      <vt:lpstr>Omni with fob 6%</vt:lpstr>
      <vt:lpstr>Ecom</vt:lpstr>
      <vt:lpstr>Wayfair</vt:lpstr>
      <vt:lpstr>Beyond</vt:lpstr>
      <vt:lpstr>Target</vt:lpstr>
      <vt:lpstr>Macys</vt:lpstr>
      <vt:lpstr>JCPenny</vt:lpstr>
      <vt:lpstr>Kohl's</vt:lpstr>
      <vt:lpstr>Naveen 0403</vt:lpstr>
      <vt:lpstr>Naveen 0402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Tao</dc:creator>
  <cp:keywords/>
  <dc:description/>
  <cp:lastModifiedBy>金桢宏</cp:lastModifiedBy>
  <cp:revision/>
  <dcterms:created xsi:type="dcterms:W3CDTF">2013-08-19T19:15:51Z</dcterms:created>
  <dcterms:modified xsi:type="dcterms:W3CDTF">2025-07-15T03:09:43Z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