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57C4EB9-CFBC-4CD9-8BF3-9AD877BE8F8B}" xr6:coauthVersionLast="47" xr6:coauthVersionMax="47" xr10:uidLastSave="{00000000-0000-0000-0000-000000000000}"/>
  <bookViews>
    <workbookView xWindow="-110" yWindow="-110" windowWidth="19420" windowHeight="10300" xr2:uid="{A543960D-C18F-49D2-8F00-491DE06F52C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" i="1" l="1"/>
  <c r="AZ5" i="1"/>
  <c r="AU5" i="1"/>
  <c r="AR5" i="1"/>
  <c r="AO5" i="1"/>
  <c r="AM5" i="1"/>
  <c r="AK5" i="1"/>
  <c r="AG5" i="1"/>
  <c r="AD5" i="1"/>
  <c r="AB5" i="1"/>
  <c r="AC5" i="1" s="1"/>
  <c r="T5" i="1"/>
  <c r="S5" i="1"/>
  <c r="BF4" i="1"/>
  <c r="AZ4" i="1"/>
  <c r="AU4" i="1"/>
  <c r="AR4" i="1"/>
  <c r="AO4" i="1"/>
  <c r="AM4" i="1"/>
  <c r="AK4" i="1"/>
  <c r="AG4" i="1"/>
  <c r="AD4" i="1"/>
  <c r="AB4" i="1"/>
  <c r="AC4" i="1" s="1"/>
  <c r="T4" i="1"/>
  <c r="S4" i="1"/>
  <c r="BF3" i="1"/>
  <c r="AZ3" i="1"/>
  <c r="AU3" i="1"/>
  <c r="AR3" i="1"/>
  <c r="AO3" i="1"/>
  <c r="AM3" i="1"/>
  <c r="AK3" i="1"/>
  <c r="AG3" i="1"/>
  <c r="AD3" i="1"/>
  <c r="AB3" i="1"/>
  <c r="AC3" i="1" s="1"/>
  <c r="AE3" i="1" s="1"/>
  <c r="T3" i="1"/>
  <c r="S3" i="1"/>
  <c r="BF2" i="1"/>
  <c r="AZ2" i="1"/>
  <c r="AU2" i="1"/>
  <c r="AR2" i="1"/>
  <c r="AO2" i="1"/>
  <c r="AM2" i="1"/>
  <c r="AK2" i="1"/>
  <c r="AG2" i="1"/>
  <c r="AD2" i="1"/>
  <c r="AB2" i="1"/>
  <c r="AC2" i="1" s="1"/>
  <c r="T2" i="1"/>
  <c r="S2" i="1"/>
  <c r="AE4" i="1" l="1"/>
  <c r="AE5" i="1"/>
  <c r="AH4" i="1"/>
  <c r="AI4" i="1" s="1"/>
  <c r="AV4" i="1" s="1"/>
  <c r="AW4" i="1" s="1"/>
  <c r="AX4" i="1" s="1"/>
  <c r="AY4" i="1" s="1"/>
  <c r="BE4" i="1" s="1"/>
  <c r="AE2" i="1"/>
  <c r="AH2" i="1"/>
  <c r="AI2" i="1" s="1"/>
  <c r="AH5" i="1"/>
  <c r="AI5" i="1" s="1"/>
  <c r="AH3" i="1"/>
  <c r="AI3" i="1" s="1"/>
  <c r="AV5" i="1" l="1"/>
  <c r="AW5" i="1" s="1"/>
  <c r="AX5" i="1" s="1"/>
  <c r="AY5" i="1" s="1"/>
  <c r="BE5" i="1" s="1"/>
  <c r="AV3" i="1"/>
  <c r="AW3" i="1" s="1"/>
  <c r="AX3" i="1" s="1"/>
  <c r="AY3" i="1" s="1"/>
  <c r="BE3" i="1" s="1"/>
  <c r="AV2" i="1"/>
  <c r="AW2" i="1" s="1"/>
  <c r="AX2" i="1"/>
  <c r="AY2" i="1" s="1"/>
  <c r="BE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50C756C1-6519-41F3-9F73-0440392DA055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70D8C6C8-BC05-4D57-9B49-1F3CC098F25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DCFDEC4-D830-44C9-8B47-14EE310D2559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56F69526-4031-48A7-843D-C73F90149A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68CCD41E-7F9A-468A-9AEB-E3CA9D5DC475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2E071FA-1937-4E11-895E-2DAA8D35036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2A59D5FF-7112-4156-8F6A-4596FF8A9213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6831CFFB-1E21-479D-A04A-2162D56F787A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67AAE9AF-4FD3-4559-8F33-4AF36DA8C247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DC10B5D7-2A74-4634-AA4C-2E7E7938BC37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E8002E01-6765-49C7-960E-EB2D35424E16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F0B183CC-160A-4936-BF64-2B9654A75CA7}">
      <text>
        <r>
          <rPr>
            <sz val="11"/>
            <rFont val="Calibri"/>
            <family val="2"/>
          </rPr>
          <t>[DA $]+[General Load $]+[Warehouse Charge $]+[Load 1 $]+[Load 2 $]+[Extra Load]</t>
        </r>
      </text>
    </comment>
    <comment ref="AX1" authorId="0" shapeId="0" xr:uid="{F6C86263-E51F-4E86-9812-AA7EFD4AEE21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4CE2C445-8CD7-4E05-AD70-12DA82FC380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D7C9D50A-7FB5-4D17-B161-E49BBEADFDAF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9A0B15BC-BCA4-492A-8AE2-57D7A9570F06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086AC826-8697-46DC-B68B-5F99B925003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<sst xmlns="http://schemas.openxmlformats.org/spreadsheetml/2006/main" count="106" uniqueCount="72">
  <si>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</si>
  <si>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</si>
  <si>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</si>
  <si>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</si>
  <si>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</si>
  <si>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</si>
  <si>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</si>
  <si>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</si>
  <si>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</si>
  <si>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</si>
  <si>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</si>
  <si>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</si>
  <si>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</si>
  <si>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</si>
  <si>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</si>
  <si>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</si>
  <si>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</si>
  <si>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</si>
  <si>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</si>
  <si>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</si>
  <si>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</si>
  <si>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</si>
  <si>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</si>
  <si>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</si>
  <si>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</si>
  <si>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</si>
  <si>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</si>
  <si>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</si>
  <si>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</si>
  <si>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</si>
  <si>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</si>
  <si>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</si>
  <si>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</si>
  <si>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</si>
  <si>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</si>
  <si>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</si>
  <si>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</si>
  <si>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</si>
  <si>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</si>
  <si>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</si>
  <si>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</si>
  <si>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</si>
  <si>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Royalty 5%+1%</t>
  </si>
  <si>
    <t>Load 1 $</t>
  </si>
  <si>
    <t>Load 2</t>
  </si>
  <si>
    <t>Load 2 %</t>
  </si>
  <si>
    <t>Load 2 $</t>
  </si>
  <si>
    <t>Extra Load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</si>
  <si>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</si>
  <si>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</si>
  <si>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</si>
  <si>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</si>
  <si>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</si>
  <si>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</si>
  <si>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</si>
  <si>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</si>
  <si>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</si>
  <si>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</si>
  <si>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Natori</t>
  </si>
  <si>
    <t>Natori 7%</t>
  </si>
  <si>
    <t>NORMAL PILLOW</t>
  </si>
  <si>
    <t>Harvana Stripe</t>
  </si>
  <si>
    <t>300tc cttn dobby pillow</t>
  </si>
  <si>
    <t>300tc cotton pillow</t>
  </si>
  <si>
    <t>300tc cttn dobby stripe, single needle stitch pearl white satin piping; 2pk per printed polybag</t>
  </si>
  <si>
    <t>20x28"</t>
  </si>
  <si>
    <t>white</t>
  </si>
  <si>
    <t>pair</t>
  </si>
  <si>
    <t>Normal</t>
  </si>
  <si>
    <t>6307.90.8945</t>
  </si>
  <si>
    <t>20x36"</t>
  </si>
  <si>
    <t>300tc cttn dobby stripe, 1.5" 300tc gusset, single needle stitch pearl white satin piping; 2pk per printed polybag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</si>
</sst>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2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3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65" fontId="5" fillId="0" borderId="1" xfId="3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5" borderId="1" xfId="3" applyNumberFormat="1" applyFont="1" applyFill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65" fontId="5" fillId="3" borderId="1" xfId="3" applyNumberFormat="1" applyFont="1" applyFill="1" applyBorder="1" applyAlignment="1">
      <alignment wrapText="1"/>
    </xf>
    <xf numFmtId="10" fontId="5" fillId="3" borderId="1" xfId="3" applyNumberFormat="1" applyFont="1" applyFill="1" applyBorder="1" applyAlignment="1">
      <alignment wrapText="1"/>
    </xf>
    <xf numFmtId="165" fontId="6" fillId="7" borderId="1" xfId="3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8" fillId="0" borderId="1" xfId="5" applyFont="1" applyBorder="1" applyAlignment="1">
      <alignment horizontal="center" wrapText="1"/>
    </xf>
    <xf numFmtId="167" fontId="8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0" fontId="0" fillId="5" borderId="1" xfId="0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</cellXfs>
  <cellStyles count="7">
    <cellStyle name="Currency 2" xfId="4" xr:uid="{7E46EA30-D4C1-4A9E-96DA-B9E0D0BE4FEC}"/>
    <cellStyle name="Normal" xfId="0" builtinId="0"/>
    <cellStyle name="Normal 2" xfId="2" xr:uid="{F421C883-1A6C-48AD-83AF-02D0FDA3181D}"/>
    <cellStyle name="Normal 2 18 2" xfId="3" xr:uid="{1C78F7B1-E9FD-4748-8111-6F2BD81AEA5D}"/>
    <cellStyle name="Percent" xfId="1" builtinId="5"/>
    <cellStyle name="Percent 2" xfId="6" xr:uid="{C629A7E6-6B1F-4C01-91B8-6A436F9778FF}"/>
    <cellStyle name="常规_Stein Mart non-electric products 90206" xfId="5" xr:uid="{2538E27D-EE14-41DB-B8A1-11F31294F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Pillow%20300TC%20Dobby%20N.Natori%20ATC%20commit%207.02.2025.xlsx" TargetMode="External"/><Relationship Id="rId1" Type="http://schemas.openxmlformats.org/officeDocument/2006/relationships/externalLinkPath" Target="Pillow%20300TC%20Dobby%20N.Natori%20ATC%20commit%207.0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ATC 1.10.2025"/>
      <sheetName val="FR  to ATC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>
        <row r="11">
          <cell r="I11">
            <v>5.6</v>
          </cell>
        </row>
        <row r="12">
          <cell r="I12">
            <v>7.03</v>
          </cell>
        </row>
        <row r="13">
          <cell r="I13">
            <v>5.6</v>
          </cell>
        </row>
        <row r="14">
          <cell r="I14">
            <v>7.03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7A6F-E5A3-41FF-82D2-760CB85EF8D4}">
  <dimension ref="A1:BF5"/>
  <sheetViews>
    <sheetView tabSelected="1" zoomScale="99" zoomScaleNormal="99" workbookViewId="0">
      <selection activeCell="BE13" sqref="BE13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20.726562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10" style="5" customWidth="1"/>
    <col min="45" max="45" width="7.54296875" style="5" customWidth="1"/>
    <col min="46" max="46" width="8.1796875" style="8" customWidth="1"/>
    <col min="47" max="47" width="7.1796875" style="8" customWidth="1"/>
    <col min="48" max="48" width="7.1796875" style="5" customWidth="1"/>
    <col min="49" max="49" width="7.81640625" style="5" customWidth="1"/>
    <col min="50" max="50" width="9.54296875" style="5" customWidth="1"/>
    <col min="51" max="51" width="7.7265625" style="5" customWidth="1"/>
    <col min="52" max="52" width="12.1796875" style="8" customWidth="1"/>
    <col min="53" max="53" width="12.1796875" style="5" customWidth="1"/>
    <col min="54" max="54" width="10" style="2" customWidth="1"/>
    <col min="55" max="56" width="9.1796875" style="2"/>
    <col min="57" max="58" width="11.26953125" style="5" bestFit="1" customWidth="1"/>
    <col min="59" max="16384" width="9.1796875" style="2"/>
  </cols>
  <sheetData>
    <row r="1" spans="1:58" ht="68.150000000000006" customHeight="1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2" t="s">
        <v>44</v>
      </c>
      <c r="AT1" s="29" t="s">
        <v>45</v>
      </c>
      <c r="AU1" s="28" t="s">
        <v>46</v>
      </c>
      <c r="AV1" s="31" t="s">
        <v>47</v>
      </c>
      <c r="AW1" s="28" t="s">
        <v>48</v>
      </c>
      <c r="AX1" s="32" t="s">
        <v>49</v>
      </c>
      <c r="AY1" s="33" t="s">
        <v>50</v>
      </c>
      <c r="AZ1" s="32" t="s">
        <v>51</v>
      </c>
      <c r="BA1" s="34" t="s">
        <v>52</v>
      </c>
      <c r="BB1" s="35" t="s">
        <v>53</v>
      </c>
      <c r="BC1" s="35" t="s">
        <v>54</v>
      </c>
      <c r="BD1" s="11" t="s">
        <v>55</v>
      </c>
      <c r="BE1" s="28" t="s">
        <v>56</v>
      </c>
      <c r="BF1" s="28" t="s">
        <v>57</v>
      </c>
    </row>
    <row r="2" spans="1:58" ht="15" customHeight="1">
      <c r="A2" s="36">
        <v>1</v>
      </c>
      <c r="B2" s="37"/>
      <c r="C2" s="37"/>
      <c r="D2" s="37" t="s">
        <v>58</v>
      </c>
      <c r="E2" s="37" t="s">
        <v>59</v>
      </c>
      <c r="F2" s="37" t="s">
        <v>60</v>
      </c>
      <c r="G2" s="37" t="s">
        <v>61</v>
      </c>
      <c r="H2" s="37" t="s">
        <v>62</v>
      </c>
      <c r="I2" s="37" t="s">
        <v>63</v>
      </c>
      <c r="J2" s="37" t="s">
        <v>64</v>
      </c>
      <c r="K2" s="37" t="s">
        <v>65</v>
      </c>
      <c r="L2" s="37" t="s">
        <v>66</v>
      </c>
      <c r="M2" s="37"/>
      <c r="N2" s="37"/>
      <c r="O2" s="37"/>
      <c r="P2" s="37" t="s">
        <v>67</v>
      </c>
      <c r="Q2" s="38"/>
      <c r="R2" s="39">
        <v>8.1</v>
      </c>
      <c r="S2" s="40">
        <f>IF(ISERROR(Q2/R2),"",Q2/R2)</f>
        <v>0</v>
      </c>
      <c r="T2" s="41">
        <f>'[1]India cost 2.21.25'!G7*2</f>
        <v>2.02</v>
      </c>
      <c r="U2" s="10"/>
      <c r="V2" s="37" t="s">
        <v>68</v>
      </c>
      <c r="W2" s="42">
        <v>52</v>
      </c>
      <c r="X2" s="42">
        <v>40</v>
      </c>
      <c r="Y2" s="42">
        <v>27</v>
      </c>
      <c r="Z2" s="39"/>
      <c r="AA2" s="43">
        <v>60</v>
      </c>
      <c r="AB2" s="44">
        <f>IF(W2="","",W2*X2*Y2/1000000)</f>
        <v>5.6160000000000002E-2</v>
      </c>
      <c r="AC2" s="45">
        <f>IF(AA2="","",65/AB2*AA2)</f>
        <v>69444.444444444438</v>
      </c>
      <c r="AD2" s="37">
        <f>2600+1000+300+200</f>
        <v>4100</v>
      </c>
      <c r="AE2" s="46">
        <f>IF(ISERROR(AD2/AC2),"",AD2/AC2)</f>
        <v>5.9040000000000002E-2</v>
      </c>
      <c r="AF2" s="47" t="s">
        <v>69</v>
      </c>
      <c r="AG2" s="48">
        <f>7%+27%</f>
        <v>0.34</v>
      </c>
      <c r="AH2" s="46">
        <f>IF(ISERROR(T2*AG2),"",T2*AG2)</f>
        <v>0.68680000000000008</v>
      </c>
      <c r="AI2" s="46">
        <f t="shared" ref="AI2:AI5" si="0">IF(ISERROR(T2+AE2+AH2),"",T2+AE2+AH2)</f>
        <v>2.7658399999999999</v>
      </c>
      <c r="AJ2" s="49">
        <v>0</v>
      </c>
      <c r="AK2" s="46">
        <f>IF(ISERROR(BA2*AJ2),"",BA2*AJ2)</f>
        <v>0</v>
      </c>
      <c r="AL2" s="49">
        <v>0</v>
      </c>
      <c r="AM2" s="46">
        <f>IF(ISERROR(BA2*AL2),"",BA2*AL2)</f>
        <v>0</v>
      </c>
      <c r="AN2" s="49">
        <v>0</v>
      </c>
      <c r="AO2" s="46">
        <f>IF(ISERROR(BA2*AN2),"",BA2*AN2)</f>
        <v>0</v>
      </c>
      <c r="AP2" s="50"/>
      <c r="AQ2" s="49">
        <v>0.06</v>
      </c>
      <c r="AR2" s="46">
        <f>IF(ISERROR(BA2*AQ2),"",BA2*AQ2)</f>
        <v>0.56999999999999995</v>
      </c>
      <c r="AS2" s="37"/>
      <c r="AT2" s="49">
        <v>0</v>
      </c>
      <c r="AU2" s="51">
        <f>IF(ISERROR(BA2*AT2),"",BA2*AT2)</f>
        <v>0</v>
      </c>
      <c r="AV2" s="52">
        <f>'[1]ATC 1.10.2025'!I11+(AI2*2%)</f>
        <v>5.6553167999999996</v>
      </c>
      <c r="AW2" s="46">
        <f>IF(ISERROR(AK2+AM2+AO2+AR2+AU2+AV2),"",AK2+AM2+AO2+AR2+AU2+AV2)</f>
        <v>6.2253167999999999</v>
      </c>
      <c r="AX2" s="46">
        <f t="shared" ref="AX2:AX5" si="1">IF(ISERROR(AI2+AW2),"",AI2+AW2)</f>
        <v>8.9911567999999988</v>
      </c>
      <c r="AY2" s="53">
        <f>IF(ISERROR((BA2-AX2)/BA2),"",(BA2-AX2)/BA2)</f>
        <v>5.3562442105263279E-2</v>
      </c>
      <c r="AZ2" s="46">
        <f t="shared" ref="AZ2:AZ5" si="2">IF(ISERROR(BB2*(1-BC2)),"",BB2*(1-BC2))</f>
        <v>9.4992479999999979</v>
      </c>
      <c r="BA2" s="10">
        <v>9.5</v>
      </c>
      <c r="BB2" s="10">
        <v>19.989999999999998</v>
      </c>
      <c r="BC2" s="49">
        <v>0.52480000000000004</v>
      </c>
      <c r="BD2" s="9">
        <v>15000</v>
      </c>
      <c r="BE2" s="46">
        <f>IF(ISERROR(AY2*BD2),"",AX2*BD2)</f>
        <v>134867.35199999998</v>
      </c>
      <c r="BF2" s="46">
        <f>IF(ISERROR(BA2*BD2),"",BA2*BD2)</f>
        <v>142500</v>
      </c>
    </row>
    <row r="3" spans="1:58" ht="15" customHeight="1">
      <c r="A3" s="36">
        <v>2</v>
      </c>
      <c r="B3" s="37"/>
      <c r="C3" s="37"/>
      <c r="D3" s="37" t="s">
        <v>58</v>
      </c>
      <c r="E3" s="37" t="s">
        <v>59</v>
      </c>
      <c r="F3" s="37" t="s">
        <v>60</v>
      </c>
      <c r="G3" s="37" t="s">
        <v>61</v>
      </c>
      <c r="H3" s="37" t="s">
        <v>62</v>
      </c>
      <c r="I3" s="37" t="s">
        <v>63</v>
      </c>
      <c r="J3" s="37" t="s">
        <v>64</v>
      </c>
      <c r="K3" s="37" t="s">
        <v>70</v>
      </c>
      <c r="L3" s="37" t="s">
        <v>66</v>
      </c>
      <c r="M3" s="37"/>
      <c r="N3" s="37"/>
      <c r="O3" s="37"/>
      <c r="P3" s="37" t="s">
        <v>67</v>
      </c>
      <c r="Q3" s="38"/>
      <c r="R3" s="39">
        <v>8.1</v>
      </c>
      <c r="S3" s="40">
        <f t="shared" ref="S3:S5" si="3">IF(ISERROR(Q3/R3),"",Q3/R3)</f>
        <v>0</v>
      </c>
      <c r="T3" s="41">
        <f>'[1]India cost 2.21.25'!G8*2</f>
        <v>2.44</v>
      </c>
      <c r="U3" s="10"/>
      <c r="V3" s="37" t="s">
        <v>68</v>
      </c>
      <c r="W3" s="42">
        <v>52</v>
      </c>
      <c r="X3" s="42">
        <v>50</v>
      </c>
      <c r="Y3" s="42">
        <v>27</v>
      </c>
      <c r="Z3" s="39"/>
      <c r="AA3" s="9">
        <v>60</v>
      </c>
      <c r="AB3" s="44">
        <f t="shared" ref="AB3:AB5" si="4">IF(W3="","",W3*X3*Y3/1000000)</f>
        <v>7.0199999999999999E-2</v>
      </c>
      <c r="AC3" s="45">
        <f t="shared" ref="AC3:AC5" si="5">IF(AA3="","",65/AB3*AA3)</f>
        <v>55555.555555555562</v>
      </c>
      <c r="AD3" s="37">
        <f t="shared" ref="AD3:AD5" si="6">2600+1000+300+200</f>
        <v>4100</v>
      </c>
      <c r="AE3" s="46">
        <f t="shared" ref="AE3:AE5" si="7">IF(ISERROR(AD3/AC3),"",AD3/AC3)</f>
        <v>7.3799999999999991E-2</v>
      </c>
      <c r="AF3" s="47" t="s">
        <v>69</v>
      </c>
      <c r="AG3" s="48">
        <f t="shared" ref="AG3:AG5" si="8">7%+27%</f>
        <v>0.34</v>
      </c>
      <c r="AH3" s="46">
        <f>IF(ISERROR(T3*AG3),"",T3*AG3)</f>
        <v>0.8296</v>
      </c>
      <c r="AI3" s="46">
        <f t="shared" si="0"/>
        <v>3.3433999999999999</v>
      </c>
      <c r="AJ3" s="49">
        <v>0</v>
      </c>
      <c r="AK3" s="46">
        <f t="shared" ref="AK3:AK5" si="9">IF(ISERROR(BA3*AJ3),"",BA3*AJ3)</f>
        <v>0</v>
      </c>
      <c r="AL3" s="49">
        <v>0</v>
      </c>
      <c r="AM3" s="46">
        <f t="shared" ref="AM3:AM5" si="10">IF(ISERROR(BA3*AL3),"",BA3*AL3)</f>
        <v>0</v>
      </c>
      <c r="AN3" s="49">
        <v>0</v>
      </c>
      <c r="AO3" s="46">
        <f t="shared" ref="AO3:AO5" si="11">IF(ISERROR(BA3*AN3),"",BA3*AN3)</f>
        <v>0</v>
      </c>
      <c r="AP3" s="50"/>
      <c r="AQ3" s="49">
        <v>0.06</v>
      </c>
      <c r="AR3" s="46">
        <f t="shared" ref="AR3:AR5" si="12">IF(ISERROR(BA3*AQ3),"",BA3*AQ3)</f>
        <v>0.69</v>
      </c>
      <c r="AS3" s="37"/>
      <c r="AT3" s="49">
        <v>0</v>
      </c>
      <c r="AU3" s="51">
        <f t="shared" ref="AU3:AU5" si="13">IF(ISERROR(BA3*AT3),"",BA3*AT3)</f>
        <v>0</v>
      </c>
      <c r="AV3" s="52">
        <f>'[1]ATC 1.10.2025'!I12+(AI3*2%)</f>
        <v>7.0968680000000006</v>
      </c>
      <c r="AW3" s="46">
        <f t="shared" ref="AW3:AW5" si="14">IF(ISERROR(AK3+AM3+AO3+AR3+AU3+AV3),"",AK3+AM3+AO3+AR3+AU3+AV3)</f>
        <v>7.7868680000000001</v>
      </c>
      <c r="AX3" s="46">
        <f t="shared" si="1"/>
        <v>11.130268000000001</v>
      </c>
      <c r="AY3" s="53">
        <f t="shared" ref="AY3:AY5" si="15">IF(ISERROR((BA3-AX3)/BA3),"",(BA3-AX3)/BA3)</f>
        <v>3.2150608695652096E-2</v>
      </c>
      <c r="AZ3" s="46">
        <f t="shared" si="2"/>
        <v>11.500398000000001</v>
      </c>
      <c r="BA3" s="10">
        <v>11.5</v>
      </c>
      <c r="BB3" s="10">
        <v>24.99</v>
      </c>
      <c r="BC3" s="49">
        <v>0.53979999999999995</v>
      </c>
      <c r="BD3" s="9">
        <v>10000</v>
      </c>
      <c r="BE3" s="46">
        <f t="shared" ref="BE3:BE5" si="16">IF(ISERROR(AY3*BD3),"",AX3*BD3)</f>
        <v>111302.68000000001</v>
      </c>
      <c r="BF3" s="46">
        <f t="shared" ref="BF3:BF5" si="17">IF(ISERROR(BA3*BD3),"",BA3*BD3)</f>
        <v>115000</v>
      </c>
    </row>
    <row r="4" spans="1:58" ht="15" customHeight="1">
      <c r="A4" s="36">
        <v>3</v>
      </c>
      <c r="B4" s="37"/>
      <c r="C4" s="37"/>
      <c r="D4" s="37" t="s">
        <v>58</v>
      </c>
      <c r="E4" s="37" t="s">
        <v>59</v>
      </c>
      <c r="F4" s="37" t="s">
        <v>60</v>
      </c>
      <c r="G4" s="37" t="s">
        <v>61</v>
      </c>
      <c r="H4" s="37" t="s">
        <v>62</v>
      </c>
      <c r="I4" s="37" t="s">
        <v>63</v>
      </c>
      <c r="J4" s="37" t="s">
        <v>71</v>
      </c>
      <c r="K4" s="37" t="s">
        <v>65</v>
      </c>
      <c r="L4" s="37" t="s">
        <v>66</v>
      </c>
      <c r="M4" s="37"/>
      <c r="N4" s="37"/>
      <c r="O4" s="37"/>
      <c r="P4" s="37" t="s">
        <v>67</v>
      </c>
      <c r="Q4" s="38"/>
      <c r="R4" s="39">
        <v>8.1</v>
      </c>
      <c r="S4" s="40">
        <f t="shared" si="3"/>
        <v>0</v>
      </c>
      <c r="T4" s="41">
        <f>'[1]India cost 2.21.25'!G9*2</f>
        <v>2.52</v>
      </c>
      <c r="U4" s="10"/>
      <c r="V4" s="37" t="s">
        <v>68</v>
      </c>
      <c r="W4" s="42">
        <v>54</v>
      </c>
      <c r="X4" s="42">
        <v>42</v>
      </c>
      <c r="Y4" s="42">
        <v>32</v>
      </c>
      <c r="Z4" s="39"/>
      <c r="AA4" s="9">
        <v>60</v>
      </c>
      <c r="AB4" s="44">
        <f t="shared" si="4"/>
        <v>7.2576000000000002E-2</v>
      </c>
      <c r="AC4" s="45">
        <f t="shared" si="5"/>
        <v>53736.77248677249</v>
      </c>
      <c r="AD4" s="37">
        <f t="shared" si="6"/>
        <v>4100</v>
      </c>
      <c r="AE4" s="46">
        <f t="shared" si="7"/>
        <v>7.6297846153846147E-2</v>
      </c>
      <c r="AF4" s="47" t="s">
        <v>69</v>
      </c>
      <c r="AG4" s="48">
        <f t="shared" si="8"/>
        <v>0.34</v>
      </c>
      <c r="AH4" s="46">
        <f t="shared" ref="AH4:AH5" si="18">IF(ISERROR(T4*AG4),"",T4*AG4)</f>
        <v>0.85680000000000012</v>
      </c>
      <c r="AI4" s="46">
        <f t="shared" si="0"/>
        <v>3.4530978461538462</v>
      </c>
      <c r="AJ4" s="49">
        <v>0</v>
      </c>
      <c r="AK4" s="46">
        <f t="shared" si="9"/>
        <v>0</v>
      </c>
      <c r="AL4" s="49">
        <v>0</v>
      </c>
      <c r="AM4" s="46">
        <f t="shared" si="10"/>
        <v>0</v>
      </c>
      <c r="AN4" s="49">
        <v>0</v>
      </c>
      <c r="AO4" s="46">
        <f t="shared" si="11"/>
        <v>0</v>
      </c>
      <c r="AP4" s="50"/>
      <c r="AQ4" s="49">
        <v>0.06</v>
      </c>
      <c r="AR4" s="46">
        <f t="shared" si="12"/>
        <v>0.63</v>
      </c>
      <c r="AS4" s="37"/>
      <c r="AT4" s="49">
        <v>0</v>
      </c>
      <c r="AU4" s="51">
        <f t="shared" si="13"/>
        <v>0</v>
      </c>
      <c r="AV4" s="52">
        <f>'[1]ATC 1.10.2025'!I13+(AI4*2%)</f>
        <v>5.6690619569230769</v>
      </c>
      <c r="AW4" s="46">
        <f t="shared" si="14"/>
        <v>6.2990619569230768</v>
      </c>
      <c r="AX4" s="46">
        <f t="shared" si="1"/>
        <v>9.752159803076923</v>
      </c>
      <c r="AY4" s="53">
        <f t="shared" si="15"/>
        <v>7.1222875897435908E-2</v>
      </c>
      <c r="AZ4" s="46">
        <f t="shared" si="2"/>
        <v>10.500746999999999</v>
      </c>
      <c r="BA4" s="10">
        <v>10.5</v>
      </c>
      <c r="BB4" s="10">
        <v>19.989999999999998</v>
      </c>
      <c r="BC4" s="49">
        <v>0.47470000000000001</v>
      </c>
      <c r="BD4" s="9">
        <v>15000</v>
      </c>
      <c r="BE4" s="46">
        <f t="shared" si="16"/>
        <v>146282.39704615384</v>
      </c>
      <c r="BF4" s="46">
        <f t="shared" si="17"/>
        <v>157500</v>
      </c>
    </row>
    <row r="5" spans="1:58" ht="15" customHeight="1">
      <c r="A5" s="36">
        <v>4</v>
      </c>
      <c r="B5" s="37"/>
      <c r="C5" s="37"/>
      <c r="D5" s="37" t="s">
        <v>58</v>
      </c>
      <c r="E5" s="37" t="s">
        <v>59</v>
      </c>
      <c r="F5" s="37" t="s">
        <v>60</v>
      </c>
      <c r="G5" s="37" t="s">
        <v>61</v>
      </c>
      <c r="H5" s="37" t="s">
        <v>62</v>
      </c>
      <c r="I5" s="37" t="s">
        <v>63</v>
      </c>
      <c r="J5" s="37" t="s">
        <v>71</v>
      </c>
      <c r="K5" s="37" t="s">
        <v>70</v>
      </c>
      <c r="L5" s="37" t="s">
        <v>66</v>
      </c>
      <c r="M5" s="37"/>
      <c r="N5" s="37"/>
      <c r="O5" s="37"/>
      <c r="P5" s="37" t="s">
        <v>67</v>
      </c>
      <c r="Q5" s="38"/>
      <c r="R5" s="39">
        <v>8.1</v>
      </c>
      <c r="S5" s="40">
        <f t="shared" si="3"/>
        <v>0</v>
      </c>
      <c r="T5" s="41">
        <f>'[1]India cost 2.21.25'!G10*2</f>
        <v>3</v>
      </c>
      <c r="U5" s="10"/>
      <c r="V5" s="37" t="s">
        <v>68</v>
      </c>
      <c r="W5" s="42">
        <v>54</v>
      </c>
      <c r="X5" s="42">
        <v>52</v>
      </c>
      <c r="Y5" s="42">
        <v>34</v>
      </c>
      <c r="Z5" s="39"/>
      <c r="AA5" s="9">
        <v>60</v>
      </c>
      <c r="AB5" s="44">
        <f t="shared" si="4"/>
        <v>9.5472000000000001E-2</v>
      </c>
      <c r="AC5" s="45">
        <f t="shared" si="5"/>
        <v>40849.67320261438</v>
      </c>
      <c r="AD5" s="37">
        <f t="shared" si="6"/>
        <v>4100</v>
      </c>
      <c r="AE5" s="46">
        <f t="shared" si="7"/>
        <v>0.100368</v>
      </c>
      <c r="AF5" s="47" t="s">
        <v>69</v>
      </c>
      <c r="AG5" s="48">
        <f t="shared" si="8"/>
        <v>0.34</v>
      </c>
      <c r="AH5" s="46">
        <f t="shared" si="18"/>
        <v>1.02</v>
      </c>
      <c r="AI5" s="46">
        <f t="shared" si="0"/>
        <v>4.120368</v>
      </c>
      <c r="AJ5" s="49">
        <v>0</v>
      </c>
      <c r="AK5" s="46">
        <f t="shared" si="9"/>
        <v>0</v>
      </c>
      <c r="AL5" s="49">
        <v>0</v>
      </c>
      <c r="AM5" s="46">
        <f t="shared" si="10"/>
        <v>0</v>
      </c>
      <c r="AN5" s="49">
        <v>0</v>
      </c>
      <c r="AO5" s="46">
        <f t="shared" si="11"/>
        <v>0</v>
      </c>
      <c r="AP5" s="50"/>
      <c r="AQ5" s="49">
        <v>0.06</v>
      </c>
      <c r="AR5" s="46">
        <f t="shared" si="12"/>
        <v>0.75</v>
      </c>
      <c r="AS5" s="37"/>
      <c r="AT5" s="49">
        <v>0</v>
      </c>
      <c r="AU5" s="51">
        <f t="shared" si="13"/>
        <v>0</v>
      </c>
      <c r="AV5" s="52">
        <f>'[1]ATC 1.10.2025'!I14+(AI5*2%)</f>
        <v>7.1124073600000006</v>
      </c>
      <c r="AW5" s="46">
        <f t="shared" si="14"/>
        <v>7.8624073600000006</v>
      </c>
      <c r="AX5" s="46">
        <f t="shared" si="1"/>
        <v>11.982775360000002</v>
      </c>
      <c r="AY5" s="53">
        <f t="shared" si="15"/>
        <v>4.1377971199999877E-2</v>
      </c>
      <c r="AZ5" s="46">
        <f t="shared" si="2"/>
        <v>12.499997999999998</v>
      </c>
      <c r="BA5" s="10">
        <v>12.5</v>
      </c>
      <c r="BB5" s="10">
        <v>24.99</v>
      </c>
      <c r="BC5" s="49">
        <v>0.49980000000000002</v>
      </c>
      <c r="BD5" s="9">
        <v>10000</v>
      </c>
      <c r="BE5" s="46">
        <f t="shared" si="16"/>
        <v>119827.75360000001</v>
      </c>
      <c r="BF5" s="46">
        <f t="shared" si="17"/>
        <v>125000</v>
      </c>
    </row>
  </sheetData>
  <sheetProtection insertRows="0" deleteRows="0" sort="0"/>
  <protectedRanges>
    <protectedRange sqref="A6:BA246 AH2:AS5 BB2:BD5 A2:AE5 AW2:AZ5" name="Range1"/>
    <protectedRange sqref="AU2:AV5" name="Range1_1"/>
  </protectedRange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2025-07-08T20:31:03Z</dcterms:created>
  <dcterms:modified xsi:type="dcterms:W3CDTF">2025-07-08T20:32:40Z</dcterms:modified>
</cp:coreProperties>
</file>