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4" i="1" l="1"/>
  <c r="AV4" i="1"/>
  <c r="AS4" i="1" s="1"/>
  <c r="AO4" i="1"/>
  <c r="AL4" i="1"/>
  <c r="AJ4" i="1"/>
  <c r="AH4" i="1"/>
  <c r="AE4" i="1"/>
  <c r="Y4" i="1"/>
  <c r="Z4" i="1" s="1"/>
  <c r="AB4" i="1" s="1"/>
  <c r="AZ3" i="1"/>
  <c r="AV3" i="1"/>
  <c r="AS3" i="1" s="1"/>
  <c r="AO3" i="1"/>
  <c r="AL3" i="1"/>
  <c r="AJ3" i="1"/>
  <c r="AH3" i="1"/>
  <c r="AE3" i="1"/>
  <c r="Y3" i="1"/>
  <c r="Z3" i="1" s="1"/>
  <c r="AB3" i="1" s="1"/>
  <c r="AZ2" i="1"/>
  <c r="AV2" i="1"/>
  <c r="AS2" i="1" s="1"/>
  <c r="AO2" i="1"/>
  <c r="AL2" i="1"/>
  <c r="AJ2" i="1"/>
  <c r="AH2" i="1"/>
  <c r="AE2" i="1"/>
  <c r="Y2" i="1"/>
  <c r="Z2" i="1" s="1"/>
  <c r="AB2" i="1" s="1"/>
  <c r="AP4" i="1" l="1"/>
  <c r="AF2" i="1"/>
  <c r="AF4" i="1"/>
  <c r="AP2" i="1"/>
  <c r="AQ2" i="1" s="1"/>
  <c r="AF3" i="1"/>
  <c r="AP3" i="1"/>
  <c r="AQ3" i="1" s="1"/>
  <c r="AQ4" i="1" l="1"/>
  <c r="AY4" i="1" s="1"/>
  <c r="AY2" i="1"/>
  <c r="AR2" i="1"/>
  <c r="AY3" i="1"/>
  <c r="AR3" i="1"/>
  <c r="AR4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I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J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K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P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Q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R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S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AY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AZ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<sst xmlns="http://schemas.openxmlformats.org/spreadsheetml/2006/main" count="92" uniqueCount="72">
  <si>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</si>
  <si>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</si>
  <si>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</si>
  <si>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</si>
  <si>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</si>
  <si>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</si>
  <si>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</si>
  <si>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</si>
  <si>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</si>
  <si>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</si>
  <si>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</si>
  <si>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</si>
  <si>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</si>
  <si>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</si>
  <si>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</si>
  <si>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</si>
  <si>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</si>
  <si>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</si>
  <si>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</si>
  <si>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</si>
  <si>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</si>
  <si>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</si>
  <si>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</si>
  <si>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</si>
  <si>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</si>
  <si>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</si>
  <si>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</si>
  <si>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</si>
  <si>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</si>
  <si>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</si>
  <si>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</si>
  <si>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</si>
  <si>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</si>
  <si>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</si>
  <si>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</si>
  <si>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</si>
  <si>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</si>
  <si>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</si>
  <si>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</si>
  <si>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</si>
  <si>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</si>
  <si>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</si>
  <si>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</si>
  <si>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</si>
  <si>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</si>
  <si>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</si>
  <si>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</si>
  <si>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</si>
  <si>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</si>
  <si>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</si>
  <si>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</si>
  <si>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</si>
  <si>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19AV5023P-A</t>
    <phoneticPr fontId="2" type="noConversion"/>
  </si>
  <si>
    <t>Madison Park Essentials</t>
  </si>
  <si>
    <t>COMFORTER (SET)</t>
  </si>
  <si>
    <t xml:space="preserve">Modern Lace </t>
  </si>
  <si>
    <r>
      <t>100% Polyester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 xml:space="preserve">Madison Park Essential Modern  Lace Comforter Set </t>
    </r>
    <phoneticPr fontId="2" type="noConversion"/>
  </si>
  <si>
    <t xml:space="preserve">Modern  Lace Comforter Set </t>
  </si>
  <si>
    <r>
      <t xml:space="preserve">Comforter &amp; Sham: 100% polyester </t>
    </r>
    <r>
      <rPr>
        <b/>
        <sz val="10"/>
        <color indexed="10"/>
        <rFont val="Arial"/>
        <family val="2"/>
      </rPr>
      <t>85gsm MF fabric printed on face</t>
    </r>
    <r>
      <rPr>
        <sz val="10"/>
        <rFont val="Arial"/>
        <family val="2"/>
      </rPr>
      <t xml:space="preserve">. 100% polyester 75gsm MF fabric print reverse, sham has overlap opennning at back, comforter with 200g/m2 poly fill. </t>
    </r>
    <phoneticPr fontId="2" type="noConversion"/>
  </si>
  <si>
    <t xml:space="preserve">Twin:
 66x90"/20x26+1"
</t>
  </si>
  <si>
    <t>Terracota</t>
  </si>
  <si>
    <t>KL10-3804</t>
    <phoneticPr fontId="2" type="noConversion"/>
  </si>
  <si>
    <t>Piece</t>
  </si>
  <si>
    <t>Normal</t>
  </si>
  <si>
    <t>9404.40.9022</t>
  </si>
  <si>
    <t>Accrual</t>
  </si>
  <si>
    <t xml:space="preserve">100% Polyester Madison Park Essential Modern  Lace Comforter Set </t>
    <phoneticPr fontId="2" type="noConversion"/>
  </si>
  <si>
    <r>
      <t xml:space="preserve">Comforter &amp; Sham: 100% polyester </t>
    </r>
    <r>
      <rPr>
        <b/>
        <sz val="10"/>
        <color indexed="10"/>
        <rFont val="Arial"/>
        <family val="2"/>
      </rPr>
      <t>85gsm MF fabric printed on face</t>
    </r>
    <r>
      <rPr>
        <sz val="10"/>
        <rFont val="Arial"/>
        <family val="2"/>
      </rPr>
      <t xml:space="preserve">. 100% polyester 75gsm MF fabric print reverse, sham has overlap opennning at back, comforter with 200g/m2 poly fill. </t>
    </r>
  </si>
  <si>
    <t xml:space="preserve">Full/Queen:
 90x90"/20x26+1"(2)
</t>
  </si>
  <si>
    <t>KL10-3805</t>
  </si>
  <si>
    <t xml:space="preserve">King:
104x90"/20x36+1"(2)
</t>
  </si>
  <si>
    <t>KL10-3806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</si>
</sst>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176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6" borderId="1" xfId="0" applyNumberFormat="1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176" fontId="3" fillId="3" borderId="2" xfId="0" applyNumberFormat="1" applyFont="1" applyFill="1" applyBorder="1" applyAlignment="1">
      <alignment horizontal="center" wrapText="1"/>
    </xf>
    <xf numFmtId="176" fontId="3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5" fillId="0" borderId="2" xfId="3" applyBorder="1" applyAlignment="1">
      <alignment horizontal="left" vertical="center" wrapText="1"/>
    </xf>
    <xf numFmtId="179" fontId="5" fillId="5" borderId="2" xfId="0" applyNumberFormat="1" applyFont="1" applyFill="1" applyBorder="1" applyAlignment="1">
      <alignment horizontal="center"/>
    </xf>
    <xf numFmtId="2" fontId="0" fillId="0" borderId="2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78" fontId="0" fillId="8" borderId="2" xfId="0" applyNumberFormat="1" applyFill="1" applyBorder="1" applyAlignment="1">
      <alignment wrapText="1"/>
    </xf>
    <xf numFmtId="1" fontId="0" fillId="8" borderId="2" xfId="0" applyNumberFormat="1" applyFill="1" applyBorder="1" applyAlignment="1">
      <alignment wrapText="1"/>
    </xf>
    <xf numFmtId="176" fontId="0" fillId="8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8" borderId="2" xfId="5" applyNumberFormat="1" applyFont="1" applyFill="1" applyBorder="1" applyAlignment="1">
      <alignment wrapText="1"/>
    </xf>
  </cellXfs>
  <cellStyles count="6">
    <cellStyle name="Currency 2" xfId="4"/>
    <cellStyle name="Normal 2" xfId="1"/>
    <cellStyle name="Normal 2 18 2" xfId="2"/>
    <cellStyle name="Normal_West End Quote Sheet for Fred Meyer20090804-Hellen 2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MPE%20Modern%20Lace%20Comforter%20Mini%20Set%20Commitment%2007%2026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Buy sheet"/>
      <sheetName val="ValueSelect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4"/>
  <sheetViews>
    <sheetView tabSelected="1" topLeftCell="AD1" workbookViewId="0">
      <selection activeCell="AO4" sqref="AO4"/>
    </sheetView>
  </sheetViews>
  <sheetFormatPr defaultColWidth="9.140625" defaultRowHeight="15" x14ac:dyDescent="0.25"/>
  <cols>
    <col min="1" max="1" width="10.140625" style="1" customWidth="1"/>
    <col min="2" max="3" width="18" style="2" customWidth="1"/>
    <col min="4" max="4" width="14" style="2" customWidth="1"/>
    <col min="5" max="5" width="13.140625" style="2" customWidth="1"/>
    <col min="6" max="9" width="15.28515625" style="2" customWidth="1"/>
    <col min="10" max="10" width="33.28515625" style="2" customWidth="1"/>
    <col min="11" max="11" width="18.85546875" style="2" customWidth="1"/>
    <col min="12" max="12" width="9.7109375" style="2" customWidth="1"/>
    <col min="13" max="13" width="6.140625" style="2" customWidth="1"/>
    <col min="14" max="14" width="6.85546875" style="2" customWidth="1"/>
    <col min="15" max="16" width="5.5703125" style="2" customWidth="1"/>
    <col min="17" max="17" width="8.5703125" style="4" customWidth="1"/>
    <col min="18" max="18" width="8.140625" style="4" customWidth="1"/>
    <col min="19" max="19" width="9.42578125" style="2" customWidth="1"/>
    <col min="20" max="20" width="8.140625" style="5" customWidth="1"/>
    <col min="21" max="21" width="8.7109375" style="5" customWidth="1"/>
    <col min="22" max="22" width="7.140625" style="5" customWidth="1"/>
    <col min="23" max="23" width="9" style="3" customWidth="1"/>
    <col min="24" max="24" width="6.28515625" style="6" customWidth="1"/>
    <col min="25" max="25" width="10" style="7" customWidth="1"/>
    <col min="26" max="26" width="9.85546875" style="6" customWidth="1"/>
    <col min="27" max="27" width="7.85546875" style="2" customWidth="1"/>
    <col min="28" max="28" width="8.85546875" style="4" customWidth="1"/>
    <col min="29" max="29" width="7.85546875" style="2" customWidth="1"/>
    <col min="30" max="30" width="8.42578125" style="8" customWidth="1"/>
    <col min="31" max="31" width="9" style="4" customWidth="1"/>
    <col min="32" max="32" width="8.42578125" style="4" customWidth="1"/>
    <col min="33" max="33" width="7.85546875" style="8" customWidth="1"/>
    <col min="34" max="34" width="5.85546875" style="4" customWidth="1"/>
    <col min="35" max="35" width="8.140625" style="8" customWidth="1"/>
    <col min="36" max="36" width="9.28515625" style="4" customWidth="1"/>
    <col min="37" max="37" width="11.5703125" style="8" customWidth="1"/>
    <col min="38" max="38" width="10.85546875" style="4" customWidth="1"/>
    <col min="39" max="39" width="9.5703125" style="2" customWidth="1"/>
    <col min="40" max="40" width="9.5703125" style="8" customWidth="1"/>
    <col min="41" max="41" width="10" style="4" customWidth="1"/>
    <col min="42" max="42" width="9.5703125" style="4" customWidth="1"/>
    <col min="43" max="43" width="11.85546875" style="4" customWidth="1"/>
    <col min="44" max="44" width="7.140625" style="8" customWidth="1"/>
    <col min="45" max="45" width="7.85546875" style="4" customWidth="1"/>
    <col min="46" max="46" width="9.5703125" style="4" customWidth="1"/>
    <col min="47" max="47" width="7.7109375" style="4" customWidth="1"/>
    <col min="48" max="49" width="12.140625" style="8" customWidth="1"/>
    <col min="50" max="50" width="12.140625" style="4" customWidth="1"/>
    <col min="51" max="51" width="12" style="2" customWidth="1"/>
    <col min="52" max="52" width="9.85546875" style="2" bestFit="1" customWidth="1"/>
    <col min="53" max="53" width="9.140625" style="2"/>
    <col min="54" max="55" width="9.140625" style="4"/>
    <col min="56" max="16384" width="9.140625" style="2"/>
  </cols>
  <sheetData>
    <row r="1" spans="1:55" ht="68.099999999999994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5" t="s">
        <v>10</v>
      </c>
      <c r="L1" s="15" t="s">
        <v>11</v>
      </c>
      <c r="M1" s="12" t="s">
        <v>12</v>
      </c>
      <c r="N1" s="12" t="s">
        <v>13</v>
      </c>
      <c r="O1" s="12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0" t="s">
        <v>20</v>
      </c>
      <c r="V1" s="20" t="s">
        <v>21</v>
      </c>
      <c r="W1" s="21" t="s">
        <v>22</v>
      </c>
      <c r="X1" s="22" t="s">
        <v>23</v>
      </c>
      <c r="Y1" s="23" t="s">
        <v>24</v>
      </c>
      <c r="Z1" s="24" t="s">
        <v>25</v>
      </c>
      <c r="AA1" s="11" t="s">
        <v>26</v>
      </c>
      <c r="AB1" s="25" t="s">
        <v>27</v>
      </c>
      <c r="AC1" s="11" t="s">
        <v>28</v>
      </c>
      <c r="AD1" s="26" t="s">
        <v>29</v>
      </c>
      <c r="AE1" s="27" t="s">
        <v>30</v>
      </c>
      <c r="AF1" s="25" t="s">
        <v>31</v>
      </c>
      <c r="AG1" s="26" t="s">
        <v>32</v>
      </c>
      <c r="AH1" s="25" t="s">
        <v>33</v>
      </c>
      <c r="AI1" s="26" t="s">
        <v>34</v>
      </c>
      <c r="AJ1" s="25" t="s">
        <v>35</v>
      </c>
      <c r="AK1" s="26" t="s">
        <v>36</v>
      </c>
      <c r="AL1" s="25" t="s">
        <v>37</v>
      </c>
      <c r="AM1" s="19" t="s">
        <v>38</v>
      </c>
      <c r="AN1" s="26" t="s">
        <v>39</v>
      </c>
      <c r="AO1" s="25" t="s">
        <v>40</v>
      </c>
      <c r="AP1" s="25" t="s">
        <v>41</v>
      </c>
      <c r="AQ1" s="28" t="s">
        <v>42</v>
      </c>
      <c r="AR1" s="29" t="s">
        <v>43</v>
      </c>
      <c r="AS1" s="28" t="s">
        <v>44</v>
      </c>
      <c r="AT1" s="30" t="s">
        <v>45</v>
      </c>
      <c r="AU1" s="31" t="s">
        <v>46</v>
      </c>
      <c r="AV1" s="31" t="s">
        <v>47</v>
      </c>
      <c r="AW1" s="28" t="s">
        <v>48</v>
      </c>
      <c r="AX1" s="11" t="s">
        <v>49</v>
      </c>
      <c r="AY1" s="32" t="s">
        <v>50</v>
      </c>
      <c r="AZ1" s="32" t="s">
        <v>51</v>
      </c>
      <c r="BB1" s="2"/>
      <c r="BC1" s="2"/>
    </row>
    <row r="2" spans="1:55" ht="85.5" customHeight="1" x14ac:dyDescent="0.25">
      <c r="A2" s="33">
        <v>1</v>
      </c>
      <c r="B2" s="34"/>
      <c r="C2" s="35" t="s">
        <v>52</v>
      </c>
      <c r="D2" s="34" t="s">
        <v>53</v>
      </c>
      <c r="E2" s="34"/>
      <c r="F2" s="34" t="s">
        <v>54</v>
      </c>
      <c r="G2" s="34" t="s">
        <v>55</v>
      </c>
      <c r="H2" s="35" t="s">
        <v>56</v>
      </c>
      <c r="I2" s="34" t="s">
        <v>57</v>
      </c>
      <c r="J2" s="36" t="s">
        <v>58</v>
      </c>
      <c r="K2" s="36" t="s">
        <v>59</v>
      </c>
      <c r="L2" s="35" t="s">
        <v>60</v>
      </c>
      <c r="M2" s="34"/>
      <c r="N2" s="37" t="s">
        <v>61</v>
      </c>
      <c r="O2" s="34"/>
      <c r="P2" s="34" t="s">
        <v>62</v>
      </c>
      <c r="Q2" s="39">
        <v>5.8</v>
      </c>
      <c r="R2" s="10"/>
      <c r="S2" s="34" t="s">
        <v>63</v>
      </c>
      <c r="T2" s="40">
        <v>46</v>
      </c>
      <c r="U2" s="40">
        <v>45</v>
      </c>
      <c r="V2" s="40">
        <v>33</v>
      </c>
      <c r="W2" s="38">
        <v>5</v>
      </c>
      <c r="X2" s="41">
        <v>2</v>
      </c>
      <c r="Y2" s="42">
        <f>IF(T2="","",T2*U2*V2/1000000)</f>
        <v>6.8309999999999996E-2</v>
      </c>
      <c r="Z2" s="43">
        <f>IF(X2="","",65/Y2*X2)</f>
        <v>1903.0888596105988</v>
      </c>
      <c r="AA2" s="34">
        <v>2400</v>
      </c>
      <c r="AB2" s="44">
        <f>IF(ISERROR(AA2/Z2),"",AA2/Z2)</f>
        <v>1.2611076923076923</v>
      </c>
      <c r="AC2" s="34" t="s">
        <v>64</v>
      </c>
      <c r="AD2" s="45">
        <v>0.42799999999999999</v>
      </c>
      <c r="AE2" s="44">
        <f>IF(ISERROR(Q2*AD2),"",Q2*AD2)</f>
        <v>2.4823999999999997</v>
      </c>
      <c r="AF2" s="44">
        <f t="shared" ref="AF2:AF4" si="0">IF(ISERROR(Q2+AB2+AE2),"",Q2+AB2+AE2)</f>
        <v>9.543507692307692</v>
      </c>
      <c r="AG2" s="45">
        <v>0</v>
      </c>
      <c r="AH2" s="44">
        <f t="shared" ref="AH2:AH4" si="1">IF(ISERROR(AT2*AG2),"",AT2*AG2)</f>
        <v>0</v>
      </c>
      <c r="AI2" s="45">
        <v>0.1</v>
      </c>
      <c r="AJ2" s="44">
        <f t="shared" ref="AJ2:AJ4" si="2">IF(ISERROR(AT2*AI2),"",AT2*AI2)</f>
        <v>1.56</v>
      </c>
      <c r="AK2" s="45">
        <v>0</v>
      </c>
      <c r="AL2" s="44">
        <f t="shared" ref="AL2:AL4" si="3">IF(ISERROR(AT2*AK2),"",AT2*AK2)</f>
        <v>0</v>
      </c>
      <c r="AM2" s="35" t="s">
        <v>65</v>
      </c>
      <c r="AN2" s="45">
        <v>0.04</v>
      </c>
      <c r="AO2" s="44">
        <f>IF(ISERROR(AT2*AN3),"",AT2*AN3)</f>
        <v>0.624</v>
      </c>
      <c r="AP2" s="44">
        <f>IF(ISERROR(AH2+AJ2+AL2+AO2),"",AH2+AJ2+AL2+AO2)</f>
        <v>2.1840000000000002</v>
      </c>
      <c r="AQ2" s="44">
        <f t="shared" ref="AQ2:AQ4" si="4">IF(ISERROR(AF2+AP2),"",AF2+AP2)</f>
        <v>11.727507692307693</v>
      </c>
      <c r="AR2" s="46">
        <f>IF(ISERROR((AT2-AQ2)/AT2),"",(AT2-AQ2)/AT2)</f>
        <v>0.24823668639053248</v>
      </c>
      <c r="AS2" s="44">
        <f>IF(AV2="","",AU2*(1-AV2))</f>
        <v>15.600000000000003</v>
      </c>
      <c r="AT2" s="10">
        <v>15.6</v>
      </c>
      <c r="AU2" s="10">
        <v>49.99</v>
      </c>
      <c r="AV2" s="45">
        <f>(AU2-AT2)/AU2</f>
        <v>0.68793758751750345</v>
      </c>
      <c r="AW2" s="46">
        <v>0.68789999999999996</v>
      </c>
      <c r="AX2" s="9">
        <v>1250</v>
      </c>
      <c r="AY2" s="44">
        <f>AX2*AQ2</f>
        <v>14659.384615384617</v>
      </c>
      <c r="AZ2" s="44">
        <f>AX2*AT2</f>
        <v>19500</v>
      </c>
      <c r="BB2" s="2"/>
      <c r="BC2" s="2"/>
    </row>
    <row r="3" spans="1:55" ht="85.5" customHeight="1" x14ac:dyDescent="0.25">
      <c r="A3" s="33">
        <v>2</v>
      </c>
      <c r="B3" s="34"/>
      <c r="C3" s="34"/>
      <c r="D3" s="34" t="s">
        <v>53</v>
      </c>
      <c r="E3" s="34"/>
      <c r="F3" s="34" t="s">
        <v>54</v>
      </c>
      <c r="G3" s="34" t="s">
        <v>55</v>
      </c>
      <c r="H3" s="35" t="s">
        <v>66</v>
      </c>
      <c r="I3" s="34" t="s">
        <v>57</v>
      </c>
      <c r="J3" s="36" t="s">
        <v>67</v>
      </c>
      <c r="K3" s="36" t="s">
        <v>68</v>
      </c>
      <c r="L3" s="35" t="s">
        <v>60</v>
      </c>
      <c r="M3" s="34"/>
      <c r="N3" s="37" t="s">
        <v>69</v>
      </c>
      <c r="O3" s="34"/>
      <c r="P3" s="34" t="s">
        <v>62</v>
      </c>
      <c r="Q3" s="39">
        <v>7.3</v>
      </c>
      <c r="R3" s="10"/>
      <c r="S3" s="34" t="s">
        <v>63</v>
      </c>
      <c r="T3" s="40">
        <v>46</v>
      </c>
      <c r="U3" s="40">
        <v>45</v>
      </c>
      <c r="V3" s="40">
        <v>38</v>
      </c>
      <c r="W3" s="38">
        <v>5</v>
      </c>
      <c r="X3" s="9">
        <v>2</v>
      </c>
      <c r="Y3" s="42">
        <f t="shared" ref="Y3:Y4" si="5">IF(T3="","",T3*U3*V3/1000000)</f>
        <v>7.8659999999999994E-2</v>
      </c>
      <c r="Z3" s="43">
        <f t="shared" ref="Z3:Z4" si="6">IF(X3="","",65/Y3*X3)</f>
        <v>1652.6824307144675</v>
      </c>
      <c r="AA3" s="34">
        <v>2400</v>
      </c>
      <c r="AB3" s="44">
        <f t="shared" ref="AB3:AB4" si="7">IF(ISERROR(AA3/Z3),"",AA3/Z3)</f>
        <v>1.4521846153846152</v>
      </c>
      <c r="AC3" s="34" t="s">
        <v>64</v>
      </c>
      <c r="AD3" s="45">
        <v>0.42799999999999999</v>
      </c>
      <c r="AE3" s="44">
        <f>IF(ISERROR(Q3*AD3),"",Q3*AD3)</f>
        <v>3.1244000000000001</v>
      </c>
      <c r="AF3" s="44">
        <f t="shared" si="0"/>
        <v>11.876584615384614</v>
      </c>
      <c r="AG3" s="45">
        <v>0</v>
      </c>
      <c r="AH3" s="44">
        <f t="shared" si="1"/>
        <v>0</v>
      </c>
      <c r="AI3" s="45">
        <v>0.1</v>
      </c>
      <c r="AJ3" s="44">
        <f t="shared" si="2"/>
        <v>1.7120000000000002</v>
      </c>
      <c r="AK3" s="45">
        <v>0</v>
      </c>
      <c r="AL3" s="44">
        <f t="shared" si="3"/>
        <v>0</v>
      </c>
      <c r="AM3" s="35" t="s">
        <v>65</v>
      </c>
      <c r="AN3" s="45">
        <v>0.04</v>
      </c>
      <c r="AO3" s="44">
        <f>IF(ISERROR(AT3*AN4),"",AT3*AN4)</f>
        <v>0.68480000000000008</v>
      </c>
      <c r="AP3" s="44">
        <f>IF(ISERROR(AH3+AJ3+AL3+AO3),"",AH3+AJ3+AL3+AO3)</f>
        <v>2.3968000000000003</v>
      </c>
      <c r="AQ3" s="44">
        <f t="shared" si="4"/>
        <v>14.273384615384614</v>
      </c>
      <c r="AR3" s="46">
        <f t="shared" ref="AR3:AR4" si="8">IF(ISERROR((AT3-AQ3)/AT3),"",(AT3-AQ3)/AT3)</f>
        <v>0.16627426312005761</v>
      </c>
      <c r="AS3" s="44">
        <f t="shared" ref="AS3:AS4" si="9">IF(AV3="","",AU3*(1-AV3))</f>
        <v>17.119999999999997</v>
      </c>
      <c r="AT3" s="10">
        <v>17.12</v>
      </c>
      <c r="AU3" s="10">
        <v>59.99</v>
      </c>
      <c r="AV3" s="45">
        <f t="shared" ref="AV3:AV4" si="10">(AU3-AT3)/AU3</f>
        <v>0.71461910318386401</v>
      </c>
      <c r="AW3" s="46">
        <v>0.71460000000000001</v>
      </c>
      <c r="AX3" s="9">
        <v>1950</v>
      </c>
      <c r="AY3" s="44">
        <f t="shared" ref="AY3:AY4" si="11">AX3*AQ3</f>
        <v>27833.1</v>
      </c>
      <c r="AZ3" s="44">
        <f t="shared" ref="AZ3:AZ4" si="12">AX3*AT3</f>
        <v>33384</v>
      </c>
      <c r="BB3" s="2"/>
      <c r="BC3" s="2"/>
    </row>
    <row r="4" spans="1:55" ht="85.5" customHeight="1" x14ac:dyDescent="0.25">
      <c r="A4" s="33">
        <v>3</v>
      </c>
      <c r="B4" s="34"/>
      <c r="C4" s="34"/>
      <c r="D4" s="34" t="s">
        <v>53</v>
      </c>
      <c r="E4" s="34"/>
      <c r="F4" s="34" t="s">
        <v>54</v>
      </c>
      <c r="G4" s="34" t="s">
        <v>55</v>
      </c>
      <c r="H4" s="35" t="s">
        <v>66</v>
      </c>
      <c r="I4" s="34" t="s">
        <v>57</v>
      </c>
      <c r="J4" s="36" t="s">
        <v>67</v>
      </c>
      <c r="K4" s="36" t="s">
        <v>70</v>
      </c>
      <c r="L4" s="35" t="s">
        <v>60</v>
      </c>
      <c r="M4" s="34"/>
      <c r="N4" s="37" t="s">
        <v>71</v>
      </c>
      <c r="O4" s="34"/>
      <c r="P4" s="34" t="s">
        <v>62</v>
      </c>
      <c r="Q4" s="39">
        <v>8.15</v>
      </c>
      <c r="R4" s="10"/>
      <c r="S4" s="34" t="s">
        <v>63</v>
      </c>
      <c r="T4" s="40">
        <v>46</v>
      </c>
      <c r="U4" s="40">
        <v>45</v>
      </c>
      <c r="V4" s="40">
        <v>42</v>
      </c>
      <c r="W4" s="38">
        <v>5</v>
      </c>
      <c r="X4" s="9">
        <v>2</v>
      </c>
      <c r="Y4" s="42">
        <f t="shared" si="5"/>
        <v>8.6940000000000003E-2</v>
      </c>
      <c r="Z4" s="43">
        <f t="shared" si="6"/>
        <v>1495.2841039797561</v>
      </c>
      <c r="AA4" s="34">
        <v>2400</v>
      </c>
      <c r="AB4" s="44">
        <f t="shared" si="7"/>
        <v>1.605046153846154</v>
      </c>
      <c r="AC4" s="34" t="s">
        <v>64</v>
      </c>
      <c r="AD4" s="45">
        <v>0.42799999999999999</v>
      </c>
      <c r="AE4" s="44">
        <f t="shared" ref="AE4" si="13">IF(ISERROR(Q4*AD4),"",Q4*AD4)</f>
        <v>3.4882</v>
      </c>
      <c r="AF4" s="44">
        <f t="shared" si="0"/>
        <v>13.243246153846155</v>
      </c>
      <c r="AG4" s="45">
        <v>0</v>
      </c>
      <c r="AH4" s="44">
        <f t="shared" si="1"/>
        <v>0</v>
      </c>
      <c r="AI4" s="45">
        <v>0.1</v>
      </c>
      <c r="AJ4" s="44">
        <f t="shared" si="2"/>
        <v>1.8660000000000001</v>
      </c>
      <c r="AK4" s="45">
        <v>0</v>
      </c>
      <c r="AL4" s="44">
        <f t="shared" si="3"/>
        <v>0</v>
      </c>
      <c r="AM4" s="35" t="s">
        <v>65</v>
      </c>
      <c r="AN4" s="45">
        <v>0.04</v>
      </c>
      <c r="AO4" s="44">
        <f t="shared" ref="AO4" si="14">IF(ISERROR(AT4*AN4),"",AT4*AN4)</f>
        <v>0.74640000000000006</v>
      </c>
      <c r="AP4" s="44">
        <f t="shared" ref="AP4" si="15">IF(ISERROR(AH4+AJ4+AL4+AO4),"",AH4+AJ4+AL4+AO4)</f>
        <v>2.6124000000000001</v>
      </c>
      <c r="AQ4" s="44">
        <f t="shared" si="4"/>
        <v>15.855646153846155</v>
      </c>
      <c r="AR4" s="46">
        <f t="shared" si="8"/>
        <v>0.1502869156566905</v>
      </c>
      <c r="AS4" s="44">
        <f t="shared" si="9"/>
        <v>18.66</v>
      </c>
      <c r="AT4" s="10">
        <v>18.66</v>
      </c>
      <c r="AU4" s="10">
        <v>69.989999999999995</v>
      </c>
      <c r="AV4" s="45">
        <f t="shared" si="10"/>
        <v>0.73339048435490783</v>
      </c>
      <c r="AW4" s="46">
        <v>0.73340000000000005</v>
      </c>
      <c r="AX4" s="9">
        <v>1350</v>
      </c>
      <c r="AY4" s="44">
        <f t="shared" si="11"/>
        <v>21405.122307692309</v>
      </c>
      <c r="AZ4" s="44">
        <f t="shared" si="12"/>
        <v>25191</v>
      </c>
      <c r="BB4" s="2"/>
      <c r="BC4" s="2"/>
    </row>
  </sheetData>
  <sheetProtection insertRows="0" deleteRows="0" sort="0"/>
  <protectedRanges>
    <protectedRange sqref="AO2:AR4 AU2:AX4 A2:M4 O2:AM4 A5:AX244" name="Range1"/>
    <protectedRange sqref="AS2:AS4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[1]ValueSelect!#REF!</xm:f>
          </x14:formula1>
          <xm:sqref>D2:F4</xm:sqref>
        </x14:dataValidation>
        <x14:dataValidation type="list" allowBlank="1" showInputMessage="1" showErrorMessage="1">
          <x14:formula1>
            <xm:f>[1]Data!#REF!</xm:f>
          </x14:formula1>
          <xm:sqref>P2:P4 S2:S4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2025-07-28T04:49:14Z</dcterms:created>
  <dcterms:modified xsi:type="dcterms:W3CDTF">2025-07-28T05:03:46Z</dcterms:modified>
</cp:coreProperties>
</file>