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FDE727EB-AA13-4AF4-81FC-27767A090E0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Y3" i="5" l="1"/>
  <c r="AY4" i="5"/>
  <c r="AY5" i="5"/>
  <c r="AY6" i="5"/>
  <c r="AY7" i="5"/>
  <c r="AY8" i="5"/>
  <c r="AY9" i="5"/>
  <c r="AY2" i="5"/>
  <c r="AV9" i="5" l="1"/>
  <c r="AR9" i="5"/>
  <c r="AO9" i="5"/>
  <c r="AL9" i="5"/>
  <c r="AJ9" i="5"/>
  <c r="AH9" i="5"/>
  <c r="AE9" i="5"/>
  <c r="Y9" i="5"/>
  <c r="Z9" i="5" s="1"/>
  <c r="AB9" i="5" s="1"/>
  <c r="AV8" i="5"/>
  <c r="AR8" i="5"/>
  <c r="AO8" i="5"/>
  <c r="AL8" i="5"/>
  <c r="AJ8" i="5"/>
  <c r="AH8" i="5"/>
  <c r="AE8" i="5"/>
  <c r="Y8" i="5"/>
  <c r="Z8" i="5" s="1"/>
  <c r="AB8" i="5" s="1"/>
  <c r="AV7" i="5"/>
  <c r="AR7" i="5"/>
  <c r="AO7" i="5"/>
  <c r="AL7" i="5"/>
  <c r="AJ7" i="5"/>
  <c r="AH7" i="5"/>
  <c r="AE7" i="5"/>
  <c r="Z7" i="5"/>
  <c r="AB7" i="5" s="1"/>
  <c r="Y7" i="5"/>
  <c r="AV6" i="5"/>
  <c r="AR6" i="5"/>
  <c r="AO6" i="5"/>
  <c r="AL6" i="5"/>
  <c r="AJ6" i="5"/>
  <c r="AH6" i="5"/>
  <c r="AE6" i="5"/>
  <c r="Y6" i="5"/>
  <c r="Z6" i="5" s="1"/>
  <c r="AB6" i="5" s="1"/>
  <c r="AV5" i="5"/>
  <c r="AR5" i="5"/>
  <c r="AO5" i="5"/>
  <c r="AL5" i="5"/>
  <c r="AJ5" i="5"/>
  <c r="AH5" i="5"/>
  <c r="AE5" i="5"/>
  <c r="Y5" i="5"/>
  <c r="Z5" i="5" s="1"/>
  <c r="AB5" i="5" s="1"/>
  <c r="AV4" i="5"/>
  <c r="AR4" i="5"/>
  <c r="AO4" i="5"/>
  <c r="AL4" i="5"/>
  <c r="AJ4" i="5"/>
  <c r="AH4" i="5"/>
  <c r="AE4" i="5"/>
  <c r="Y4" i="5"/>
  <c r="Z4" i="5" s="1"/>
  <c r="AB4" i="5" s="1"/>
  <c r="AV3" i="5"/>
  <c r="AR3" i="5"/>
  <c r="AO3" i="5"/>
  <c r="AL3" i="5"/>
  <c r="AJ3" i="5"/>
  <c r="AH3" i="5"/>
  <c r="AE3" i="5"/>
  <c r="Y3" i="5"/>
  <c r="Z3" i="5" s="1"/>
  <c r="AB3" i="5" s="1"/>
  <c r="AV2" i="5"/>
  <c r="AR2" i="5"/>
  <c r="AO2" i="5"/>
  <c r="AL2" i="5"/>
  <c r="AJ2" i="5"/>
  <c r="AH2" i="5"/>
  <c r="AE2" i="5"/>
  <c r="Y2" i="5"/>
  <c r="Z2" i="5" s="1"/>
  <c r="AB2" i="5" s="1"/>
  <c r="AF4" i="5" l="1"/>
  <c r="AF9" i="5"/>
  <c r="AF8" i="5"/>
  <c r="AF3" i="5"/>
  <c r="AF5" i="5"/>
  <c r="AS4" i="5"/>
  <c r="AT4" i="5" s="1"/>
  <c r="AS8" i="5"/>
  <c r="AS3" i="5"/>
  <c r="AT3" i="5" s="1"/>
  <c r="AU3" i="5" s="1"/>
  <c r="AF7" i="5"/>
  <c r="AF2" i="5"/>
  <c r="AF6" i="5"/>
  <c r="AS7" i="5"/>
  <c r="AS6" i="5"/>
  <c r="AS5" i="5"/>
  <c r="AS2" i="5"/>
  <c r="AS9" i="5"/>
  <c r="AT9" i="5" s="1"/>
  <c r="AT8" i="5" l="1"/>
  <c r="AU9" i="5"/>
  <c r="AU8" i="5"/>
  <c r="AU4" i="5"/>
  <c r="AT2" i="5"/>
  <c r="AU2" i="5" s="1"/>
  <c r="AT7" i="5"/>
  <c r="AT5" i="5"/>
  <c r="AT6" i="5"/>
  <c r="AU7" i="5" l="1"/>
  <c r="AU6" i="5"/>
  <c r="AU5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P1" authorId="0" shapeId="0" xr:uid="{3A12B171-78BC-4D6B-B7A8-683DB4C76DFF}">
      <text>
        <r>
          <rPr>
            <sz val="11"/>
            <rFont val="Calibri"/>
            <family val="2"/>
          </rPr>
          <t>[China RMB Cost]/[Exchange Rate]</t>
        </r>
      </text>
    </comment>
    <comment ref="Y1" authorId="0" shapeId="0" xr:uid="{F8B09625-C66A-4DCF-801B-FB0060EDD526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Z1" authorId="0" shapeId="0" xr:uid="{B4C810BD-5FF7-4B55-8582-3302DA449FBA}">
      <text>
        <r>
          <rPr>
            <sz val="11"/>
            <rFont val="Calibri"/>
            <family val="2"/>
          </rPr>
          <t>65/[Cubic Meter per Carton]*[Case Pack]</t>
        </r>
      </text>
    </comment>
    <comment ref="AB1" authorId="0" shapeId="0" xr:uid="{A5A59792-F0C4-4FEB-A258-10C22969F8EB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E1" authorId="0" shapeId="0" xr:uid="{710DC7F2-9773-4517-986A-B93E02FECA39}">
      <text>
        <r>
          <rPr>
            <sz val="11"/>
            <rFont val="Calibri"/>
            <family val="2"/>
          </rPr>
          <t>[FOB Cost $ (Value)]*[Duty Rate]</t>
        </r>
      </text>
    </comment>
    <comment ref="AF1" authorId="0" shapeId="0" xr:uid="{1C7DB596-9237-4BDB-8F44-7EFB1D542EF1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H1" authorId="0" shapeId="0" xr:uid="{1BF7E274-0F8C-4857-A79B-672BA214DD51}">
      <text>
        <r>
          <rPr>
            <sz val="11"/>
            <rFont val="Calibri"/>
            <family val="2"/>
          </rPr>
          <t>[JLA FOB CA/GA Price Quote (Value)]*[DA %]</t>
        </r>
      </text>
    </comment>
    <comment ref="AI1" authorId="0" shapeId="0" xr:uid="{A5A172F6-FB98-440A-A3AE-53CB3E368F21}">
      <text>
        <r>
          <rPr>
            <sz val="11"/>
            <rFont val="Calibri"/>
            <family val="2"/>
          </rPr>
          <t xml:space="preserve">
          </t>
        </r>
      </text>
    </comment>
    <comment ref="AJ1" authorId="0" shapeId="0" xr:uid="{19ED24F0-89EF-4CCD-B5FD-BD992160380A}">
      <text>
        <r>
          <rPr>
            <sz val="11"/>
            <rFont val="Calibri"/>
            <family val="2"/>
          </rPr>
          <t>[JLA FOB CA/GA Price Quote (Value)]*[General Load %]</t>
        </r>
      </text>
    </comment>
    <comment ref="AK1" authorId="0" shapeId="0" xr:uid="{8DE8FC7C-A268-4404-BF14-E7B8CA8B1AF8}">
      <text>
        <r>
          <rPr>
            <sz val="11"/>
            <rFont val="Calibri"/>
            <family val="2"/>
          </rPr>
          <t xml:space="preserve">
          </t>
        </r>
      </text>
    </comment>
    <comment ref="AL1" authorId="0" shapeId="0" xr:uid="{93B4BD64-9134-4919-BD88-AA575F5C241D}">
      <text>
        <r>
          <rPr>
            <sz val="11"/>
            <rFont val="Calibri"/>
            <family val="2"/>
          </rPr>
          <t>[JLA FOB CA/GA Price Quote (Value)]*[Warehouse Charge %]</t>
        </r>
      </text>
    </comment>
    <comment ref="AO1" authorId="0" shapeId="0" xr:uid="{A26B04EC-4101-47EA-B372-899ECE37A184}">
      <text>
        <r>
          <rPr>
            <sz val="11"/>
            <rFont val="Calibri"/>
            <family val="2"/>
          </rPr>
          <t>[JLA FOB CA/GA Price Quote (Value)]*[Load 1 %]</t>
        </r>
      </text>
    </comment>
    <comment ref="AR1" authorId="0" shapeId="0" xr:uid="{6BF9D2CA-7E7C-4781-946E-A2B7AA8CCDC7}">
      <text>
        <r>
          <rPr>
            <sz val="11"/>
            <rFont val="Calibri"/>
            <family val="2"/>
          </rPr>
          <t>[JLA FOB CA/GA Price Quote (Value)]*[Load 2 %]</t>
        </r>
      </text>
    </comment>
    <comment ref="AS1" authorId="0" shapeId="0" xr:uid="{006707D6-5E5A-4864-AFB3-96CCE95EE259}">
      <text>
        <r>
          <rPr>
            <sz val="11"/>
            <rFont val="Calibri"/>
            <family val="2"/>
          </rPr>
          <t>[DA $]+[General Load $]+[Warehouse Charge $]+[Load 1 $ (Fashion)]+[Load 2 $ (Fashion)]</t>
        </r>
      </text>
    </comment>
    <comment ref="AT1" authorId="0" shapeId="0" xr:uid="{C83EC583-7EE0-4B9D-85B3-16A430F6A1F3}">
      <text>
        <r>
          <rPr>
            <sz val="11"/>
            <rFont val="Calibri"/>
            <family val="2"/>
          </rPr>
          <t>[LDP Cost $]+[Total Load $]</t>
        </r>
      </text>
    </comment>
    <comment ref="AU1" authorId="0" shapeId="0" xr:uid="{659CFCD7-7937-4AE6-982F-E1284303FD58}">
      <text>
        <r>
          <rPr>
            <sz val="11"/>
            <rFont val="Calibri"/>
            <family val="2"/>
          </rPr>
          <t>([JLA FOB CA/GA Price Quote (Value)]-[LDP Cost with Load $])/[JLA FOB CA/GA Price Quote (Value)]</t>
        </r>
      </text>
    </comment>
    <comment ref="AV1" authorId="0" shapeId="0" xr:uid="{F1CF2900-0FDD-47B0-8C98-DCDC6B391CB6}">
      <text>
        <r>
          <rPr>
            <sz val="11"/>
            <rFont val="Calibri"/>
            <family val="2"/>
          </rPr>
          <t>[Suggested Retail Price]*(1-[Retailer Markup])</t>
        </r>
      </text>
    </comment>
  </commentList>
</comments>
</file>

<file path=xl/sharedStrings.xml><?xml version="1.0" encoding="utf-8"?>
<sst xmlns="http://schemas.openxmlformats.org/spreadsheetml/2006/main" count="139" uniqueCount="80">
  <si>
    <t>Line No.</t>
  </si>
  <si>
    <t>Photo</t>
  </si>
  <si>
    <t>VIN/Art No.</t>
  </si>
  <si>
    <t>Brand</t>
  </si>
  <si>
    <t>Pattern</t>
  </si>
  <si>
    <t>Item Description</t>
  </si>
  <si>
    <t>Fabrication</t>
  </si>
  <si>
    <t>Size/Spec.</t>
  </si>
  <si>
    <t>Color</t>
  </si>
  <si>
    <t>Item No.</t>
  </si>
  <si>
    <t>UPC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</si>
  <si>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</si>
  <si>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</si>
  <si>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</si>
  <si>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</si>
  <si>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</si>
  <si>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</si>
  <si>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</si>
  <si>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</si>
  <si>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</si>
  <si>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</si>
  <si>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</si>
  <si>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</si>
  <si>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</si>
  <si>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</si>
  <si>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</si>
  <si>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</si>
  <si>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</si>
  <si>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</si>
  <si>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DA %</t>
  </si>
  <si>
    <t>DA $</t>
  </si>
  <si>
    <t>Category</t>
  </si>
  <si>
    <t>QUILT(14)</t>
  </si>
  <si>
    <t>Normal</t>
  </si>
  <si>
    <t>Customer Item#</t>
  </si>
  <si>
    <t>Load 1 %</t>
  </si>
  <si>
    <t>Load 1 $</t>
  </si>
  <si>
    <t>LDP Cost $</t>
  </si>
  <si>
    <t>General Load %</t>
  </si>
  <si>
    <t>General Load $</t>
  </si>
  <si>
    <t>Warehouse Charge %</t>
  </si>
  <si>
    <t>Warehouse Charge $</t>
  </si>
  <si>
    <t>Total Load $</t>
  </si>
  <si>
    <t>LDP Cost with Load $</t>
  </si>
  <si>
    <t>JLA LDP MU%</t>
  </si>
  <si>
    <t>JLA FOB CA/GA Price Quote (Formula)</t>
  </si>
  <si>
    <t>JLA FOB CA/GA Price Quote (Value)</t>
  </si>
  <si>
    <t>Suggested Retail Price</t>
  </si>
  <si>
    <t>Retailer Markup</t>
  </si>
  <si>
    <t>Load 2</t>
  </si>
  <si>
    <t>Load 2 %</t>
  </si>
  <si>
    <t>Load 2 $</t>
  </si>
  <si>
    <t>Caspian</t>
    <phoneticPr fontId="10" type="noConversion"/>
  </si>
  <si>
    <t xml:space="preserve"> Island toile</t>
    <phoneticPr fontId="10" type="noConversion"/>
  </si>
  <si>
    <t xml:space="preserve"> Island toile</t>
  </si>
  <si>
    <t>Royal palm</t>
    <phoneticPr fontId="10" type="noConversion"/>
  </si>
  <si>
    <t>Delmar stripe</t>
    <phoneticPr fontId="10" type="noConversion"/>
  </si>
  <si>
    <t>3PC Quilt Set</t>
    <phoneticPr fontId="10" type="noConversion"/>
  </si>
  <si>
    <t>3PC Quilt Set</t>
  </si>
  <si>
    <t>Full/Queen: 86x86"/20x26+1/2"(2)</t>
  </si>
  <si>
    <t>King: 
102x86"/20x36+1/2"(2)</t>
  </si>
  <si>
    <r>
      <t>Face</t>
    </r>
    <r>
      <rPr>
        <sz val="10"/>
        <rFont val="Microsoft YaHei UI"/>
        <family val="2"/>
        <charset val="134"/>
      </rPr>
      <t>：</t>
    </r>
    <r>
      <rPr>
        <sz val="10"/>
        <rFont val="Aptos"/>
        <family val="2"/>
      </rPr>
      <t>85gsm MF  digital print
Back</t>
    </r>
    <r>
      <rPr>
        <sz val="10"/>
        <rFont val="Microsoft YaHei UI"/>
        <family val="2"/>
        <charset val="134"/>
      </rPr>
      <t>：</t>
    </r>
    <r>
      <rPr>
        <sz val="10"/>
        <rFont val="Aptos"/>
        <family val="2"/>
      </rPr>
      <t xml:space="preserve">85gsm MF solid
Filling: 180gsm slick Poly Fill. </t>
    </r>
    <phoneticPr fontId="10" type="noConversion"/>
  </si>
  <si>
    <r>
      <t>Face</t>
    </r>
    <r>
      <rPr>
        <sz val="10"/>
        <rFont val="Microsoft YaHei UI"/>
        <family val="2"/>
        <charset val="134"/>
      </rPr>
      <t>：</t>
    </r>
    <r>
      <rPr>
        <sz val="10"/>
        <rFont val="Aptos"/>
        <family val="2"/>
      </rPr>
      <t>85gsm MF  digital print
Back</t>
    </r>
    <r>
      <rPr>
        <sz val="10"/>
        <rFont val="Microsoft YaHei UI"/>
        <family val="2"/>
        <charset val="134"/>
      </rPr>
      <t>：</t>
    </r>
    <r>
      <rPr>
        <sz val="10"/>
        <rFont val="Aptos"/>
        <family val="2"/>
      </rPr>
      <t>85gsm MF digital print
Filling</t>
    </r>
    <r>
      <rPr>
        <sz val="10"/>
        <rFont val="Microsoft YaHei UI"/>
        <family val="2"/>
        <charset val="134"/>
      </rPr>
      <t xml:space="preserve">: </t>
    </r>
    <r>
      <rPr>
        <sz val="10"/>
        <rFont val="Aptos"/>
        <family val="2"/>
      </rPr>
      <t xml:space="preserve">180gsm slick Poly Fill. </t>
    </r>
    <phoneticPr fontId="10" type="noConversion"/>
  </si>
  <si>
    <r>
      <t>Face</t>
    </r>
    <r>
      <rPr>
        <sz val="10"/>
        <rFont val="Microsoft YaHei UI"/>
        <family val="2"/>
        <charset val="134"/>
      </rPr>
      <t>：</t>
    </r>
    <r>
      <rPr>
        <sz val="10"/>
        <rFont val="Aptos"/>
        <family val="2"/>
      </rPr>
      <t>85gsm MF  digital print
Back</t>
    </r>
    <r>
      <rPr>
        <sz val="10"/>
        <rFont val="Microsoft YaHei UI"/>
        <family val="2"/>
        <charset val="134"/>
      </rPr>
      <t>：</t>
    </r>
    <r>
      <rPr>
        <sz val="10"/>
        <rFont val="Aptos"/>
        <family val="2"/>
      </rPr>
      <t>85gsm MF solid
Filling</t>
    </r>
    <r>
      <rPr>
        <sz val="10"/>
        <rFont val="Microsoft YaHei UI"/>
        <family val="2"/>
        <charset val="134"/>
      </rPr>
      <t xml:space="preserve">: </t>
    </r>
    <r>
      <rPr>
        <sz val="10"/>
        <rFont val="Aptos"/>
        <family val="2"/>
      </rPr>
      <t xml:space="preserve">180gsm slick Poly Fill. </t>
    </r>
    <phoneticPr fontId="10" type="noConversion"/>
  </si>
  <si>
    <t>White / Blue</t>
    <phoneticPr fontId="10" type="noConversion"/>
  </si>
  <si>
    <t>Vintage Indigo</t>
    <phoneticPr fontId="10" type="noConversion"/>
  </si>
  <si>
    <t>Sand</t>
    <phoneticPr fontId="10" type="noConversion"/>
  </si>
  <si>
    <t>Bel Air Blue</t>
    <phoneticPr fontId="10" type="noConversion"/>
  </si>
  <si>
    <t>9404.40.9022</t>
    <phoneticPr fontId="10" type="noConversion"/>
  </si>
  <si>
    <t>Load 1</t>
    <phoneticPr fontId="10" type="noConversion"/>
  </si>
  <si>
    <t>funding</t>
    <phoneticPr fontId="10" type="noConversion"/>
  </si>
  <si>
    <t>Harbor Home</t>
  </si>
  <si>
    <t>NX14-729</t>
  </si>
  <si>
    <t>NX14-730</t>
  </si>
  <si>
    <t>NX14-731</t>
  </si>
  <si>
    <t>NX14-732</t>
  </si>
  <si>
    <t>NX14-733</t>
  </si>
  <si>
    <t>NX14-734</t>
  </si>
  <si>
    <t>NX14-735</t>
  </si>
  <si>
    <t>NX14-736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</si>
</sst>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_(&quot;$&quot;* #,##0.00_);_(&quot;$&quot;* \(#,##0.00\);_(&quot;$&quot;* &quot;-&quot;??_);_(@_)"/>
    <numFmt numFmtId="177" formatCode="&quot;$&quot;#,##0.00"/>
    <numFmt numFmtId="178" formatCode="[$¥-478]#,##0.00"/>
  </numFmts>
  <fonts count="17">
    <font>
      <sz val="11"/>
      <name val="Calibri"/>
    </font>
    <font>
      <sz val="11"/>
      <color theme="1"/>
      <name val="等线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i/>
      <sz val="11"/>
      <name val="Calibri"/>
      <family val="2"/>
    </font>
    <font>
      <b/>
      <sz val="10"/>
      <name val="Arial"/>
      <family val="2"/>
    </font>
    <font>
      <sz val="11"/>
      <color theme="1"/>
      <name val="等线"/>
      <family val="2"/>
      <charset val="134"/>
      <scheme val="minor"/>
    </font>
    <font>
      <b/>
      <sz val="10"/>
      <name val="等线"/>
      <family val="2"/>
      <scheme val="minor"/>
    </font>
    <font>
      <sz val="9"/>
      <name val="Calibri"/>
      <family val="3"/>
      <charset val="134"/>
    </font>
    <font>
      <sz val="12"/>
      <name val="宋体"/>
      <family val="3"/>
      <charset val="134"/>
    </font>
    <font>
      <sz val="10"/>
      <name val="Aptos"/>
      <family val="2"/>
    </font>
    <font>
      <sz val="10"/>
      <color rgb="FF000000"/>
      <name val="Aptos"/>
      <family val="2"/>
    </font>
    <font>
      <sz val="10"/>
      <name val="Microsoft YaHei UI"/>
      <family val="2"/>
      <charset val="134"/>
    </font>
    <font>
      <sz val="10.5"/>
      <color theme="1"/>
      <name val="Aptos"/>
      <family val="2"/>
    </font>
    <font>
      <sz val="11"/>
      <color indexed="8"/>
      <name val="宋体"/>
      <family val="3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11">
    <xf numFmtId="0" fontId="0" fillId="0" borderId="0"/>
    <xf numFmtId="0" fontId="4" fillId="0" borderId="0"/>
    <xf numFmtId="0" fontId="4" fillId="0" borderId="0"/>
    <xf numFmtId="0" fontId="4" fillId="0" borderId="0"/>
    <xf numFmtId="176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" fillId="0" borderId="0"/>
    <xf numFmtId="0" fontId="1" fillId="0" borderId="0"/>
    <xf numFmtId="0" fontId="11" fillId="0" borderId="0"/>
    <xf numFmtId="0" fontId="8" fillId="0" borderId="0">
      <alignment vertical="center"/>
    </xf>
    <xf numFmtId="176" fontId="16" fillId="0" borderId="0" applyFont="0" applyFill="0" applyBorder="0" applyAlignment="0" applyProtection="0"/>
  </cellStyleXfs>
  <cellXfs count="78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2" fontId="0" fillId="3" borderId="1" xfId="0" applyNumberFormat="1" applyFill="1" applyBorder="1" applyAlignment="1">
      <alignment wrapText="1"/>
    </xf>
    <xf numFmtId="1" fontId="0" fillId="3" borderId="1" xfId="0" applyNumberFormat="1" applyFill="1" applyBorder="1" applyAlignment="1">
      <alignment wrapText="1"/>
    </xf>
    <xf numFmtId="10" fontId="0" fillId="0" borderId="1" xfId="0" applyNumberFormat="1" applyBorder="1" applyAlignment="1">
      <alignment wrapText="1"/>
    </xf>
    <xf numFmtId="10" fontId="0" fillId="0" borderId="0" xfId="0" applyNumberFormat="1" applyAlignment="1">
      <alignment wrapText="1"/>
    </xf>
    <xf numFmtId="10" fontId="2" fillId="0" borderId="1" xfId="0" applyNumberFormat="1" applyFont="1" applyBorder="1" applyAlignment="1">
      <alignment horizontal="center" wrapText="1"/>
    </xf>
    <xf numFmtId="177" fontId="0" fillId="0" borderId="0" xfId="0" applyNumberFormat="1" applyAlignment="1">
      <alignment wrapText="1"/>
    </xf>
    <xf numFmtId="177" fontId="0" fillId="3" borderId="1" xfId="0" applyNumberFormat="1" applyFill="1" applyBorder="1" applyAlignment="1">
      <alignment wrapText="1"/>
    </xf>
    <xf numFmtId="177" fontId="0" fillId="0" borderId="1" xfId="0" applyNumberFormat="1" applyBorder="1" applyAlignment="1">
      <alignment wrapText="1"/>
    </xf>
    <xf numFmtId="0" fontId="0" fillId="0" borderId="0" xfId="0" applyAlignment="1">
      <alignment horizontal="center" wrapText="1"/>
    </xf>
    <xf numFmtId="0" fontId="0" fillId="0" borderId="1" xfId="0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178" fontId="0" fillId="0" borderId="0" xfId="0" applyNumberFormat="1" applyAlignment="1">
      <alignment wrapText="1"/>
    </xf>
    <xf numFmtId="178" fontId="2" fillId="5" borderId="1" xfId="0" applyNumberFormat="1" applyFont="1" applyFill="1" applyBorder="1" applyAlignment="1">
      <alignment horizontal="center" wrapText="1"/>
    </xf>
    <xf numFmtId="178" fontId="0" fillId="0" borderId="1" xfId="0" applyNumberFormat="1" applyBorder="1" applyAlignment="1">
      <alignment wrapText="1"/>
    </xf>
    <xf numFmtId="2" fontId="0" fillId="0" borderId="0" xfId="0" applyNumberFormat="1" applyAlignment="1">
      <alignment wrapText="1"/>
    </xf>
    <xf numFmtId="2" fontId="2" fillId="5" borderId="1" xfId="0" applyNumberFormat="1" applyFont="1" applyFill="1" applyBorder="1" applyAlignment="1">
      <alignment horizontal="center" wrapText="1"/>
    </xf>
    <xf numFmtId="2" fontId="0" fillId="0" borderId="1" xfId="0" applyNumberFormat="1" applyBorder="1" applyAlignment="1">
      <alignment wrapText="1"/>
    </xf>
    <xf numFmtId="177" fontId="5" fillId="5" borderId="1" xfId="1" applyNumberFormat="1" applyFont="1" applyFill="1" applyBorder="1" applyAlignment="1">
      <alignment wrapText="1"/>
    </xf>
    <xf numFmtId="177" fontId="0" fillId="0" borderId="2" xfId="0" applyNumberFormat="1" applyBorder="1" applyAlignment="1">
      <alignment wrapText="1"/>
    </xf>
    <xf numFmtId="177" fontId="2" fillId="5" borderId="1" xfId="0" applyNumberFormat="1" applyFont="1" applyFill="1" applyBorder="1" applyAlignment="1">
      <alignment horizontal="center" wrapText="1"/>
    </xf>
    <xf numFmtId="2" fontId="2" fillId="0" borderId="1" xfId="0" applyNumberFormat="1" applyFont="1" applyBorder="1" applyAlignment="1">
      <alignment horizontal="center" wrapText="1"/>
    </xf>
    <xf numFmtId="1" fontId="0" fillId="0" borderId="0" xfId="0" applyNumberFormat="1" applyAlignment="1">
      <alignment wrapText="1"/>
    </xf>
    <xf numFmtId="1" fontId="2" fillId="0" borderId="1" xfId="0" applyNumberFormat="1" applyFont="1" applyBorder="1" applyAlignment="1">
      <alignment horizontal="center" wrapText="1"/>
    </xf>
    <xf numFmtId="1" fontId="3" fillId="0" borderId="1" xfId="0" applyNumberFormat="1" applyFont="1" applyBorder="1" applyAlignment="1">
      <alignment wrapText="1"/>
    </xf>
    <xf numFmtId="1" fontId="0" fillId="0" borderId="1" xfId="0" applyNumberFormat="1" applyBorder="1" applyAlignment="1">
      <alignment wrapText="1"/>
    </xf>
    <xf numFmtId="2" fontId="5" fillId="0" borderId="1" xfId="1" applyNumberFormat="1" applyFont="1" applyBorder="1" applyAlignment="1">
      <alignment wrapText="1"/>
    </xf>
    <xf numFmtId="1" fontId="5" fillId="0" borderId="1" xfId="1" applyNumberFormat="1" applyFont="1" applyBorder="1" applyAlignment="1">
      <alignment wrapText="1"/>
    </xf>
    <xf numFmtId="177" fontId="5" fillId="0" borderId="1" xfId="1" applyNumberFormat="1" applyFont="1" applyBorder="1" applyAlignment="1">
      <alignment wrapText="1"/>
    </xf>
    <xf numFmtId="0" fontId="6" fillId="6" borderId="1" xfId="0" applyFont="1" applyFill="1" applyBorder="1" applyAlignment="1">
      <alignment horizontal="center" wrapText="1"/>
    </xf>
    <xf numFmtId="177" fontId="5" fillId="2" borderId="1" xfId="1" applyNumberFormat="1" applyFont="1" applyFill="1" applyBorder="1" applyAlignment="1">
      <alignment wrapText="1"/>
    </xf>
    <xf numFmtId="177" fontId="2" fillId="7" borderId="2" xfId="0" applyNumberFormat="1" applyFont="1" applyFill="1" applyBorder="1" applyAlignment="1">
      <alignment horizontal="center" wrapText="1"/>
    </xf>
    <xf numFmtId="0" fontId="6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177" fontId="5" fillId="4" borderId="1" xfId="1" applyNumberFormat="1" applyFont="1" applyFill="1" applyBorder="1" applyAlignment="1">
      <alignment wrapText="1"/>
    </xf>
    <xf numFmtId="10" fontId="5" fillId="4" borderId="1" xfId="1" applyNumberFormat="1" applyFont="1" applyFill="1" applyBorder="1" applyAlignment="1">
      <alignment wrapText="1"/>
    </xf>
    <xf numFmtId="177" fontId="2" fillId="4" borderId="1" xfId="0" applyNumberFormat="1" applyFont="1" applyFill="1" applyBorder="1" applyAlignment="1">
      <alignment horizontal="center" wrapText="1"/>
    </xf>
    <xf numFmtId="177" fontId="0" fillId="3" borderId="1" xfId="4" applyNumberFormat="1" applyFont="1" applyFill="1" applyBorder="1" applyAlignment="1">
      <alignment wrapText="1"/>
    </xf>
    <xf numFmtId="177" fontId="0" fillId="3" borderId="5" xfId="0" applyNumberFormat="1" applyFill="1" applyBorder="1" applyAlignment="1">
      <alignment wrapText="1"/>
    </xf>
    <xf numFmtId="10" fontId="0" fillId="3" borderId="1" xfId="5" applyNumberFormat="1" applyFont="1" applyFill="1" applyBorder="1" applyAlignment="1">
      <alignment wrapText="1"/>
    </xf>
    <xf numFmtId="0" fontId="12" fillId="0" borderId="1" xfId="0" applyFont="1" applyBorder="1" applyAlignment="1">
      <alignment wrapText="1"/>
    </xf>
    <xf numFmtId="0" fontId="12" fillId="0" borderId="1" xfId="7" applyFont="1" applyBorder="1" applyAlignment="1">
      <alignment horizontal="left" wrapText="1"/>
    </xf>
    <xf numFmtId="0" fontId="12" fillId="0" borderId="1" xfId="8" applyFont="1" applyBorder="1" applyAlignment="1">
      <alignment horizontal="left" wrapText="1"/>
    </xf>
    <xf numFmtId="0" fontId="15" fillId="0" borderId="1" xfId="9" applyFont="1" applyBorder="1" applyAlignment="1">
      <alignment horizontal="center" vertical="center" wrapText="1"/>
    </xf>
    <xf numFmtId="0" fontId="0" fillId="0" borderId="3" xfId="0" applyBorder="1" applyAlignment="1">
      <alignment horizontal="center" wrapText="1"/>
    </xf>
    <xf numFmtId="0" fontId="0" fillId="0" borderId="3" xfId="0" applyBorder="1" applyAlignment="1">
      <alignment wrapText="1"/>
    </xf>
    <xf numFmtId="0" fontId="12" fillId="0" borderId="3" xfId="0" applyFont="1" applyBorder="1" applyAlignment="1">
      <alignment wrapText="1"/>
    </xf>
    <xf numFmtId="178" fontId="0" fillId="0" borderId="3" xfId="0" applyNumberFormat="1" applyBorder="1" applyAlignment="1">
      <alignment wrapText="1"/>
    </xf>
    <xf numFmtId="2" fontId="0" fillId="0" borderId="3" xfId="0" applyNumberFormat="1" applyBorder="1" applyAlignment="1">
      <alignment wrapText="1"/>
    </xf>
    <xf numFmtId="177" fontId="0" fillId="3" borderId="3" xfId="4" applyNumberFormat="1" applyFont="1" applyFill="1" applyBorder="1" applyAlignment="1">
      <alignment wrapText="1"/>
    </xf>
    <xf numFmtId="177" fontId="0" fillId="0" borderId="4" xfId="0" applyNumberFormat="1" applyBorder="1" applyAlignment="1">
      <alignment wrapText="1"/>
    </xf>
    <xf numFmtId="177" fontId="0" fillId="0" borderId="3" xfId="0" applyNumberFormat="1" applyBorder="1" applyAlignment="1">
      <alignment wrapText="1"/>
    </xf>
    <xf numFmtId="0" fontId="15" fillId="0" borderId="3" xfId="9" applyFont="1" applyBorder="1" applyAlignment="1">
      <alignment horizontal="center" vertical="center" wrapText="1"/>
    </xf>
    <xf numFmtId="1" fontId="0" fillId="0" borderId="3" xfId="0" applyNumberFormat="1" applyBorder="1" applyAlignment="1">
      <alignment wrapText="1"/>
    </xf>
    <xf numFmtId="2" fontId="0" fillId="3" borderId="3" xfId="0" applyNumberFormat="1" applyFill="1" applyBorder="1" applyAlignment="1">
      <alignment wrapText="1"/>
    </xf>
    <xf numFmtId="1" fontId="0" fillId="3" borderId="3" xfId="0" applyNumberFormat="1" applyFill="1" applyBorder="1" applyAlignment="1">
      <alignment wrapText="1"/>
    </xf>
    <xf numFmtId="177" fontId="0" fillId="3" borderId="3" xfId="0" applyNumberFormat="1" applyFill="1" applyBorder="1" applyAlignment="1">
      <alignment wrapText="1"/>
    </xf>
    <xf numFmtId="10" fontId="0" fillId="0" borderId="3" xfId="0" applyNumberFormat="1" applyBorder="1" applyAlignment="1">
      <alignment wrapText="1"/>
    </xf>
    <xf numFmtId="177" fontId="0" fillId="3" borderId="6" xfId="0" applyNumberFormat="1" applyFill="1" applyBorder="1" applyAlignment="1">
      <alignment wrapText="1"/>
    </xf>
    <xf numFmtId="0" fontId="12" fillId="0" borderId="3" xfId="7" applyFont="1" applyBorder="1" applyAlignment="1">
      <alignment horizontal="left" wrapText="1"/>
    </xf>
    <xf numFmtId="0" fontId="3" fillId="0" borderId="1" xfId="0" applyFont="1" applyBorder="1" applyAlignment="1">
      <alignment wrapText="1"/>
    </xf>
    <xf numFmtId="177" fontId="0" fillId="2" borderId="1" xfId="0" applyNumberFormat="1" applyFill="1" applyBorder="1" applyAlignment="1">
      <alignment wrapText="1"/>
    </xf>
    <xf numFmtId="177" fontId="7" fillId="2" borderId="1" xfId="1" applyNumberFormat="1" applyFont="1" applyFill="1" applyBorder="1" applyAlignment="1">
      <alignment wrapText="1"/>
    </xf>
    <xf numFmtId="9" fontId="0" fillId="0" borderId="1" xfId="0" applyNumberFormat="1" applyBorder="1" applyAlignment="1">
      <alignment wrapText="1"/>
    </xf>
    <xf numFmtId="0" fontId="9" fillId="0" borderId="1" xfId="6" applyFont="1" applyBorder="1" applyAlignment="1">
      <alignment vertical="center" wrapText="1"/>
    </xf>
    <xf numFmtId="0" fontId="13" fillId="0" borderId="1" xfId="0" applyFont="1" applyBorder="1"/>
    <xf numFmtId="0" fontId="12" fillId="0" borderId="1" xfId="6" applyFont="1" applyBorder="1" applyAlignment="1">
      <alignment horizontal="left" wrapText="1"/>
    </xf>
    <xf numFmtId="0" fontId="13" fillId="0" borderId="3" xfId="0" applyFont="1" applyBorder="1"/>
    <xf numFmtId="0" fontId="12" fillId="0" borderId="3" xfId="6" applyFont="1" applyBorder="1" applyAlignment="1">
      <alignment horizontal="left" wrapText="1"/>
    </xf>
    <xf numFmtId="0" fontId="12" fillId="0" borderId="3" xfId="6" applyFont="1" applyBorder="1" applyAlignment="1">
      <alignment vertical="center" wrapText="1"/>
    </xf>
    <xf numFmtId="0" fontId="12" fillId="0" borderId="1" xfId="6" applyFont="1" applyBorder="1" applyAlignment="1">
      <alignment vertical="center" wrapText="1"/>
    </xf>
    <xf numFmtId="0" fontId="13" fillId="0" borderId="3" xfId="0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</cellXfs>
  <cellStyles count="11">
    <cellStyle name="Currency 2" xfId="4" xr:uid="{9B695D72-DBE7-4B33-B457-DF0B3B8C73BF}"/>
    <cellStyle name="Currency 4" xfId="10" xr:uid="{9F49B902-47ED-40FB-986A-B8C8ED2DA606}"/>
    <cellStyle name="Normal 2 18 2" xfId="1" xr:uid="{1BA08453-9F65-454B-A4A0-7177E70831F2}"/>
    <cellStyle name="Percent 2" xfId="5" xr:uid="{DE206B14-233F-4815-921D-51005C1893C7}"/>
    <cellStyle name="Style 1" xfId="3" xr:uid="{F4609D05-B161-47A5-8040-F8D4BA086F06}"/>
    <cellStyle name="常规" xfId="0" builtinId="0"/>
    <cellStyle name="常规 9" xfId="9" xr:uid="{F3374AE7-F200-44EF-8DCA-1067CF9155C7}"/>
    <cellStyle name="样式 1 10" xfId="8" xr:uid="{1BB0423D-87E2-4C65-A9D6-EDA152B0326C}"/>
    <cellStyle name="样式 1 2" xfId="2" xr:uid="{DC9B73B6-A1E9-48DB-83A0-64D6E1D16DDF}"/>
    <cellStyle name="样式 1 2 4" xfId="6" xr:uid="{B15B6287-A79A-4D09-9BFE-F3054A7BEE9E}"/>
    <cellStyle name="样式 1 2 4 3" xfId="7" xr:uid="{CA1EFD1B-201D-44A0-83B0-4D66F2DB80E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954C36-84B1-49C8-A9A5-BCB6EF342673}">
  <dimension ref="A1:AY9"/>
  <sheetViews>
    <sheetView tabSelected="1" workbookViewId="0">
      <selection activeCell="L4" sqref="L4"/>
    </sheetView>
  </sheetViews>
  <sheetFormatPr defaultColWidth="9.140625" defaultRowHeight="15"/>
  <cols>
    <col min="1" max="1" width="10.140625" style="13" customWidth="1"/>
    <col min="2" max="2" width="11.140625" style="1" customWidth="1"/>
    <col min="3" max="3" width="5.85546875" style="1" customWidth="1"/>
    <col min="4" max="4" width="15.42578125" style="1" customWidth="1"/>
    <col min="5" max="5" width="11.28515625" style="1" customWidth="1"/>
    <col min="6" max="6" width="16.28515625" style="1" customWidth="1"/>
    <col min="7" max="7" width="16.140625" style="1" customWidth="1"/>
    <col min="8" max="8" width="19.42578125" style="1" customWidth="1"/>
    <col min="9" max="9" width="15.140625" style="1" customWidth="1"/>
    <col min="10" max="10" width="11" style="1" customWidth="1"/>
    <col min="11" max="11" width="6.140625" style="1" customWidth="1"/>
    <col min="12" max="12" width="17" style="1" customWidth="1"/>
    <col min="13" max="13" width="21.85546875" style="1" customWidth="1"/>
    <col min="14" max="14" width="9.7109375" style="17" customWidth="1"/>
    <col min="15" max="15" width="8" style="20" customWidth="1"/>
    <col min="16" max="16" width="12" style="10" customWidth="1"/>
    <col min="17" max="17" width="8.5703125" style="10" customWidth="1"/>
    <col min="18" max="18" width="8.140625" style="10" customWidth="1"/>
    <col min="19" max="19" width="9.42578125" style="1" customWidth="1"/>
    <col min="20" max="20" width="8.140625" style="20" customWidth="1"/>
    <col min="21" max="21" width="8.7109375" style="20" customWidth="1"/>
    <col min="22" max="22" width="7.140625" style="20" customWidth="1"/>
    <col min="23" max="23" width="9" style="20" customWidth="1"/>
    <col min="24" max="24" width="6.28515625" style="27" customWidth="1"/>
    <col min="25" max="25" width="10" style="20" customWidth="1"/>
    <col min="26" max="26" width="9.85546875" style="27" customWidth="1"/>
    <col min="27" max="27" width="7.85546875" style="1" customWidth="1"/>
    <col min="28" max="28" width="8.85546875" style="10" customWidth="1"/>
    <col min="29" max="29" width="7.85546875" style="1" customWidth="1"/>
    <col min="30" max="30" width="8.42578125" style="8" customWidth="1"/>
    <col min="31" max="31" width="9" style="10" customWidth="1"/>
    <col min="32" max="32" width="8.42578125" style="10" customWidth="1"/>
    <col min="33" max="33" width="7.85546875" style="8" customWidth="1"/>
    <col min="34" max="34" width="5.85546875" style="10" customWidth="1"/>
    <col min="35" max="35" width="8.140625" style="8" customWidth="1"/>
    <col min="36" max="36" width="9.28515625" style="10" customWidth="1"/>
    <col min="37" max="37" width="11.5703125" style="8" customWidth="1"/>
    <col min="38" max="38" width="10.85546875" style="10" customWidth="1"/>
    <col min="39" max="39" width="9.5703125" style="1" customWidth="1"/>
    <col min="40" max="40" width="9.5703125" style="8" customWidth="1"/>
    <col min="41" max="41" width="6.42578125" style="10" customWidth="1"/>
    <col min="42" max="42" width="9.5703125" style="10" customWidth="1"/>
    <col min="43" max="43" width="8.28515625" style="10" customWidth="1"/>
    <col min="44" max="44" width="7.140625" style="8" customWidth="1"/>
    <col min="45" max="45" width="7.85546875" style="10" customWidth="1"/>
    <col min="46" max="46" width="9.5703125" style="10" customWidth="1"/>
    <col min="47" max="47" width="7.7109375" style="10" customWidth="1"/>
    <col min="48" max="48" width="12.140625" style="8" customWidth="1"/>
    <col min="49" max="49" width="12.140625" style="10" customWidth="1"/>
    <col min="50" max="50" width="9.140625" style="1" customWidth="1"/>
    <col min="51" max="16384" width="9.140625" style="1"/>
  </cols>
  <sheetData>
    <row r="1" spans="1:51" ht="68.099999999999994" customHeight="1">
      <c r="A1" s="3" t="s">
        <v>0</v>
      </c>
      <c r="B1" s="3" t="s">
        <v>1</v>
      </c>
      <c r="C1" s="15" t="s">
        <v>2</v>
      </c>
      <c r="D1" s="16" t="s">
        <v>3</v>
      </c>
      <c r="E1" s="34" t="s">
        <v>31</v>
      </c>
      <c r="F1" s="15" t="s">
        <v>4</v>
      </c>
      <c r="G1" s="15" t="s">
        <v>5</v>
      </c>
      <c r="H1" s="15" t="s">
        <v>6</v>
      </c>
      <c r="I1" s="15" t="s">
        <v>7</v>
      </c>
      <c r="J1" s="15" t="s">
        <v>8</v>
      </c>
      <c r="K1" s="15" t="s">
        <v>34</v>
      </c>
      <c r="L1" s="15" t="s">
        <v>9</v>
      </c>
      <c r="M1" s="15" t="s">
        <v>10</v>
      </c>
      <c r="N1" s="18" t="s">
        <v>11</v>
      </c>
      <c r="O1" s="21" t="s">
        <v>12</v>
      </c>
      <c r="P1" s="23" t="s">
        <v>13</v>
      </c>
      <c r="Q1" s="36" t="s">
        <v>14</v>
      </c>
      <c r="R1" s="25" t="s">
        <v>15</v>
      </c>
      <c r="S1" s="4" t="s">
        <v>16</v>
      </c>
      <c r="T1" s="26" t="s">
        <v>17</v>
      </c>
      <c r="U1" s="26" t="s">
        <v>18</v>
      </c>
      <c r="V1" s="26" t="s">
        <v>19</v>
      </c>
      <c r="W1" s="26" t="s">
        <v>20</v>
      </c>
      <c r="X1" s="28" t="s">
        <v>21</v>
      </c>
      <c r="Y1" s="31" t="s">
        <v>22</v>
      </c>
      <c r="Z1" s="32" t="s">
        <v>23</v>
      </c>
      <c r="AA1" s="3" t="s">
        <v>24</v>
      </c>
      <c r="AB1" s="33" t="s">
        <v>25</v>
      </c>
      <c r="AC1" s="3" t="s">
        <v>26</v>
      </c>
      <c r="AD1" s="9" t="s">
        <v>27</v>
      </c>
      <c r="AE1" s="35" t="s">
        <v>28</v>
      </c>
      <c r="AF1" s="33" t="s">
        <v>37</v>
      </c>
      <c r="AG1" s="9" t="s">
        <v>29</v>
      </c>
      <c r="AH1" s="33" t="s">
        <v>30</v>
      </c>
      <c r="AI1" s="9" t="s">
        <v>38</v>
      </c>
      <c r="AJ1" s="33" t="s">
        <v>39</v>
      </c>
      <c r="AK1" s="9" t="s">
        <v>40</v>
      </c>
      <c r="AL1" s="33" t="s">
        <v>41</v>
      </c>
      <c r="AM1" s="4" t="s">
        <v>69</v>
      </c>
      <c r="AN1" s="9" t="s">
        <v>35</v>
      </c>
      <c r="AO1" s="33" t="s">
        <v>36</v>
      </c>
      <c r="AP1" s="37" t="s">
        <v>49</v>
      </c>
      <c r="AQ1" s="38" t="s">
        <v>50</v>
      </c>
      <c r="AR1" s="33" t="s">
        <v>51</v>
      </c>
      <c r="AS1" s="33" t="s">
        <v>42</v>
      </c>
      <c r="AT1" s="39" t="s">
        <v>43</v>
      </c>
      <c r="AU1" s="40" t="s">
        <v>44</v>
      </c>
      <c r="AV1" s="39" t="s">
        <v>45</v>
      </c>
      <c r="AW1" s="67" t="s">
        <v>46</v>
      </c>
      <c r="AX1" s="41" t="s">
        <v>47</v>
      </c>
      <c r="AY1" s="41" t="s">
        <v>48</v>
      </c>
    </row>
    <row r="2" spans="1:51" ht="49.5" customHeight="1">
      <c r="A2" s="14">
        <v>1</v>
      </c>
      <c r="B2" s="69"/>
      <c r="C2" s="2"/>
      <c r="D2" s="45" t="s">
        <v>71</v>
      </c>
      <c r="E2" s="45" t="s">
        <v>32</v>
      </c>
      <c r="F2" s="70" t="s">
        <v>52</v>
      </c>
      <c r="G2" s="74" t="s">
        <v>57</v>
      </c>
      <c r="H2" s="76" t="s">
        <v>61</v>
      </c>
      <c r="I2" s="46" t="s">
        <v>59</v>
      </c>
      <c r="J2" s="71" t="s">
        <v>64</v>
      </c>
      <c r="K2" s="2"/>
      <c r="L2" s="2" t="s">
        <v>72</v>
      </c>
      <c r="M2" s="2"/>
      <c r="N2" s="19">
        <v>64.7</v>
      </c>
      <c r="O2" s="22">
        <v>8.1</v>
      </c>
      <c r="P2" s="42">
        <v>7.99</v>
      </c>
      <c r="Q2" s="24">
        <v>7.99</v>
      </c>
      <c r="R2" s="12"/>
      <c r="S2" s="2" t="s">
        <v>33</v>
      </c>
      <c r="T2" s="48">
        <v>43</v>
      </c>
      <c r="U2" s="48">
        <v>40</v>
      </c>
      <c r="V2" s="48">
        <v>26</v>
      </c>
      <c r="W2" s="22">
        <v>2</v>
      </c>
      <c r="X2" s="29">
        <v>2</v>
      </c>
      <c r="Y2" s="5">
        <f>IF(T2="","",T2*U2*V2/1000000)</f>
        <v>4.4720000000000003E-2</v>
      </c>
      <c r="Z2" s="6">
        <f>IF(X2="","",65/Y2*X2)</f>
        <v>2906.9767441860463</v>
      </c>
      <c r="AA2" s="2">
        <v>3300</v>
      </c>
      <c r="AB2" s="11">
        <f>IF(ISERROR(AA2/Z2),"",AA2/Z2)</f>
        <v>1.1352</v>
      </c>
      <c r="AC2" s="65" t="s">
        <v>68</v>
      </c>
      <c r="AD2" s="7">
        <v>0.42799999999999999</v>
      </c>
      <c r="AE2" s="11">
        <f>IF(ISERROR(Q2*AD2),"",Q2*AD2)</f>
        <v>3.4197199999999999</v>
      </c>
      <c r="AF2" s="11">
        <f t="shared" ref="AF2:AF9" si="0">IF(ISERROR(Q2+AB2+AE2),"",Q2+AB2+AE2)</f>
        <v>12.544919999999999</v>
      </c>
      <c r="AG2" s="7"/>
      <c r="AH2" s="11">
        <f>IF(ISERROR(AW2*AG2),"",AW2*AG2)</f>
        <v>0</v>
      </c>
      <c r="AI2" s="7"/>
      <c r="AJ2" s="11">
        <f>IF(ISERROR(AW2*AI2),"",AW2*AI2)</f>
        <v>0</v>
      </c>
      <c r="AK2" s="7">
        <v>0.08</v>
      </c>
      <c r="AL2" s="11">
        <f>IF(ISERROR(AW2*AK2),"",AW2*AK2)</f>
        <v>1.6752000000000002</v>
      </c>
      <c r="AM2" s="65" t="s">
        <v>70</v>
      </c>
      <c r="AN2" s="7">
        <v>0.05</v>
      </c>
      <c r="AO2" s="11">
        <f>IF(ISERROR(AW2*AN2),"",AW2*AN2)</f>
        <v>1.0470000000000002</v>
      </c>
      <c r="AP2" s="2"/>
      <c r="AQ2" s="68">
        <v>0</v>
      </c>
      <c r="AR2" s="43">
        <f>IF(ISERROR(AW2*AQ2),"",AW2*AQ2)</f>
        <v>0</v>
      </c>
      <c r="AS2" s="11">
        <f>IF(ISERROR(AH2+AJ2+AL2+AO2+AR2),"",AH2+AJ2+AL2+AO2+AR2)</f>
        <v>2.7222000000000004</v>
      </c>
      <c r="AT2" s="11">
        <f t="shared" ref="AT2:AT9" si="1">IF(ISERROR(AF2+AS2),"",AF2+AS2)</f>
        <v>15.26712</v>
      </c>
      <c r="AU2" s="44">
        <f>IF(ISERROR((AW2-AT2)/AW2),"",(AW2-AT2)/AW2)</f>
        <v>0.27091117478510029</v>
      </c>
      <c r="AV2" s="11">
        <f t="shared" ref="AV2:AV9" si="2">IF(ISERROR(AX2*(1-AY2)),"",AX2*(1-AY2))</f>
        <v>20.939999999999998</v>
      </c>
      <c r="AW2" s="66">
        <v>20.94</v>
      </c>
      <c r="AX2" s="12">
        <v>39.99</v>
      </c>
      <c r="AY2" s="7">
        <f>(AX2-AW2)/AX2</f>
        <v>0.47636909227306828</v>
      </c>
    </row>
    <row r="3" spans="1:51" ht="49.5" customHeight="1">
      <c r="A3" s="14">
        <v>2</v>
      </c>
      <c r="B3" s="69"/>
      <c r="C3" s="2"/>
      <c r="D3" s="45" t="s">
        <v>71</v>
      </c>
      <c r="E3" s="45" t="s">
        <v>32</v>
      </c>
      <c r="F3" s="70" t="s">
        <v>52</v>
      </c>
      <c r="G3" s="74" t="s">
        <v>57</v>
      </c>
      <c r="H3" s="76" t="s">
        <v>61</v>
      </c>
      <c r="I3" s="46" t="s">
        <v>60</v>
      </c>
      <c r="J3" s="71" t="s">
        <v>64</v>
      </c>
      <c r="K3" s="2"/>
      <c r="L3" s="2" t="s">
        <v>73</v>
      </c>
      <c r="M3" s="2"/>
      <c r="N3" s="19">
        <v>73.7</v>
      </c>
      <c r="O3" s="22">
        <v>8.1</v>
      </c>
      <c r="P3" s="42">
        <v>9.1</v>
      </c>
      <c r="Q3" s="24">
        <v>9.1</v>
      </c>
      <c r="R3" s="12"/>
      <c r="S3" s="2" t="s">
        <v>33</v>
      </c>
      <c r="T3" s="48">
        <v>43</v>
      </c>
      <c r="U3" s="48">
        <v>40</v>
      </c>
      <c r="V3" s="48">
        <v>30</v>
      </c>
      <c r="W3" s="22">
        <v>2</v>
      </c>
      <c r="X3" s="30">
        <v>2</v>
      </c>
      <c r="Y3" s="5">
        <f t="shared" ref="Y3:Y9" si="3">IF(T3="","",T3*U3*V3/1000000)</f>
        <v>5.16E-2</v>
      </c>
      <c r="Z3" s="6">
        <f t="shared" ref="Z3:Z9" si="4">IF(X3="","",65/Y3*X3)</f>
        <v>2519.3798449612405</v>
      </c>
      <c r="AA3" s="2">
        <v>3300</v>
      </c>
      <c r="AB3" s="11">
        <f t="shared" ref="AB3:AB9" si="5">IF(ISERROR(AA3/Z3),"",AA3/Z3)</f>
        <v>1.3098461538461539</v>
      </c>
      <c r="AC3" s="65" t="s">
        <v>68</v>
      </c>
      <c r="AD3" s="7">
        <v>0.42799999999999999</v>
      </c>
      <c r="AE3" s="11">
        <f>IF(ISERROR(Q3*AD3),"",Q3*AD3)</f>
        <v>3.8947999999999996</v>
      </c>
      <c r="AF3" s="11">
        <f t="shared" si="0"/>
        <v>14.304646153846154</v>
      </c>
      <c r="AG3" s="7"/>
      <c r="AH3" s="11">
        <f t="shared" ref="AH3:AH9" si="6">IF(ISERROR(AW3*AG3),"",AW3*AG3)</f>
        <v>0</v>
      </c>
      <c r="AI3" s="7"/>
      <c r="AJ3" s="11">
        <f t="shared" ref="AJ3:AJ9" si="7">IF(ISERROR(AW3*AI3),"",AW3*AI3)</f>
        <v>0</v>
      </c>
      <c r="AK3" s="7">
        <v>0.08</v>
      </c>
      <c r="AL3" s="11">
        <f t="shared" ref="AL3:AL9" si="8">IF(ISERROR(AW3*AK3),"",AW3*AK3)</f>
        <v>1.9463999999999999</v>
      </c>
      <c r="AM3" s="65" t="s">
        <v>70</v>
      </c>
      <c r="AN3" s="7">
        <v>0.05</v>
      </c>
      <c r="AO3" s="11">
        <f t="shared" ref="AO3:AO9" si="9">IF(ISERROR(AW3*AN3),"",AW3*AN3)</f>
        <v>1.2164999999999999</v>
      </c>
      <c r="AP3" s="2"/>
      <c r="AQ3" s="68">
        <v>0</v>
      </c>
      <c r="AR3" s="43">
        <f t="shared" ref="AR3:AR9" si="10">IF(ISERROR(AW3*AQ3),"",AW3*AQ3)</f>
        <v>0</v>
      </c>
      <c r="AS3" s="11">
        <f t="shared" ref="AS3:AS9" si="11">IF(ISERROR(AH3+AJ3+AL3+AO3+AR3),"",AH3+AJ3+AL3+AO3+AR3)</f>
        <v>3.1628999999999996</v>
      </c>
      <c r="AT3" s="11">
        <f t="shared" si="1"/>
        <v>17.467546153846154</v>
      </c>
      <c r="AU3" s="44">
        <f t="shared" ref="AU3:AU9" si="12">IF(ISERROR((AW3-AT3)/AW3),"",(AW3-AT3)/AW3)</f>
        <v>0.28205728919662332</v>
      </c>
      <c r="AV3" s="11">
        <f t="shared" si="2"/>
        <v>24.33</v>
      </c>
      <c r="AW3" s="66">
        <v>24.33</v>
      </c>
      <c r="AX3" s="12">
        <v>49.99</v>
      </c>
      <c r="AY3" s="7">
        <f t="shared" ref="AY3:AY9" si="13">(AX3-AW3)/AX3</f>
        <v>0.51330266053210649</v>
      </c>
    </row>
    <row r="4" spans="1:51" ht="49.5" customHeight="1">
      <c r="A4" s="14">
        <v>3</v>
      </c>
      <c r="B4" s="69"/>
      <c r="C4" s="2"/>
      <c r="D4" s="45" t="s">
        <v>71</v>
      </c>
      <c r="E4" s="45" t="s">
        <v>32</v>
      </c>
      <c r="F4" s="70" t="s">
        <v>53</v>
      </c>
      <c r="G4" s="74" t="s">
        <v>58</v>
      </c>
      <c r="H4" s="76" t="s">
        <v>62</v>
      </c>
      <c r="I4" s="47" t="s">
        <v>59</v>
      </c>
      <c r="J4" s="71" t="s">
        <v>65</v>
      </c>
      <c r="K4" s="2"/>
      <c r="L4" s="2" t="s">
        <v>74</v>
      </c>
      <c r="M4" s="2"/>
      <c r="N4" s="19">
        <v>68.599999999999994</v>
      </c>
      <c r="O4" s="22">
        <v>8.1</v>
      </c>
      <c r="P4" s="42">
        <v>8.4700000000000006</v>
      </c>
      <c r="Q4" s="24">
        <v>8.4700000000000006</v>
      </c>
      <c r="R4" s="12"/>
      <c r="S4" s="2" t="s">
        <v>33</v>
      </c>
      <c r="T4" s="48">
        <v>43</v>
      </c>
      <c r="U4" s="48">
        <v>40</v>
      </c>
      <c r="V4" s="48">
        <v>26</v>
      </c>
      <c r="W4" s="22">
        <v>2</v>
      </c>
      <c r="X4" s="30">
        <v>2</v>
      </c>
      <c r="Y4" s="5">
        <f t="shared" si="3"/>
        <v>4.4720000000000003E-2</v>
      </c>
      <c r="Z4" s="6">
        <f t="shared" si="4"/>
        <v>2906.9767441860463</v>
      </c>
      <c r="AA4" s="2">
        <v>3300</v>
      </c>
      <c r="AB4" s="11">
        <f t="shared" si="5"/>
        <v>1.1352</v>
      </c>
      <c r="AC4" s="65" t="s">
        <v>68</v>
      </c>
      <c r="AD4" s="7">
        <v>0.42799999999999999</v>
      </c>
      <c r="AE4" s="11">
        <f t="shared" ref="AE4:AE9" si="14">IF(ISERROR(Q4*AD4),"",Q4*AD4)</f>
        <v>3.6251600000000002</v>
      </c>
      <c r="AF4" s="11">
        <f t="shared" si="0"/>
        <v>13.230360000000001</v>
      </c>
      <c r="AG4" s="7"/>
      <c r="AH4" s="11">
        <f t="shared" si="6"/>
        <v>0</v>
      </c>
      <c r="AI4" s="7"/>
      <c r="AJ4" s="11">
        <f t="shared" si="7"/>
        <v>0</v>
      </c>
      <c r="AK4" s="7">
        <v>0.08</v>
      </c>
      <c r="AL4" s="11">
        <f t="shared" si="8"/>
        <v>1.7096</v>
      </c>
      <c r="AM4" s="65" t="s">
        <v>70</v>
      </c>
      <c r="AN4" s="7">
        <v>0.05</v>
      </c>
      <c r="AO4" s="11">
        <f t="shared" si="9"/>
        <v>1.0685</v>
      </c>
      <c r="AP4" s="2"/>
      <c r="AQ4" s="68">
        <v>0</v>
      </c>
      <c r="AR4" s="43">
        <f t="shared" si="10"/>
        <v>0</v>
      </c>
      <c r="AS4" s="11">
        <f t="shared" si="11"/>
        <v>2.7781000000000002</v>
      </c>
      <c r="AT4" s="11">
        <f t="shared" si="1"/>
        <v>16.008459999999999</v>
      </c>
      <c r="AU4" s="44">
        <f t="shared" si="12"/>
        <v>0.25089096864763694</v>
      </c>
      <c r="AV4" s="11">
        <f t="shared" si="2"/>
        <v>21.369999999999997</v>
      </c>
      <c r="AW4" s="66">
        <v>21.37</v>
      </c>
      <c r="AX4" s="12">
        <v>39.99</v>
      </c>
      <c r="AY4" s="7">
        <f t="shared" si="13"/>
        <v>0.46561640410102528</v>
      </c>
    </row>
    <row r="5" spans="1:51" ht="49.5" customHeight="1">
      <c r="A5" s="14">
        <v>4</v>
      </c>
      <c r="B5" s="69"/>
      <c r="C5" s="2"/>
      <c r="D5" s="45" t="s">
        <v>71</v>
      </c>
      <c r="E5" s="45" t="s">
        <v>32</v>
      </c>
      <c r="F5" s="70" t="s">
        <v>54</v>
      </c>
      <c r="G5" s="74" t="s">
        <v>58</v>
      </c>
      <c r="H5" s="76" t="s">
        <v>62</v>
      </c>
      <c r="I5" s="47" t="s">
        <v>60</v>
      </c>
      <c r="J5" s="71" t="s">
        <v>65</v>
      </c>
      <c r="K5" s="2"/>
      <c r="L5" s="2" t="s">
        <v>75</v>
      </c>
      <c r="M5" s="2"/>
      <c r="N5" s="19">
        <v>79.599999999999994</v>
      </c>
      <c r="O5" s="22">
        <v>8.1</v>
      </c>
      <c r="P5" s="42">
        <v>9.83</v>
      </c>
      <c r="Q5" s="24">
        <v>9.83</v>
      </c>
      <c r="R5" s="12"/>
      <c r="S5" s="2" t="s">
        <v>33</v>
      </c>
      <c r="T5" s="48">
        <v>43</v>
      </c>
      <c r="U5" s="48">
        <v>40</v>
      </c>
      <c r="V5" s="48">
        <v>30</v>
      </c>
      <c r="W5" s="22">
        <v>2</v>
      </c>
      <c r="X5" s="30">
        <v>2</v>
      </c>
      <c r="Y5" s="5">
        <f t="shared" si="3"/>
        <v>5.16E-2</v>
      </c>
      <c r="Z5" s="6">
        <f t="shared" si="4"/>
        <v>2519.3798449612405</v>
      </c>
      <c r="AA5" s="2">
        <v>3300</v>
      </c>
      <c r="AB5" s="11">
        <f t="shared" si="5"/>
        <v>1.3098461538461539</v>
      </c>
      <c r="AC5" s="65" t="s">
        <v>68</v>
      </c>
      <c r="AD5" s="7">
        <v>0.42799999999999999</v>
      </c>
      <c r="AE5" s="11">
        <f t="shared" si="14"/>
        <v>4.2072399999999996</v>
      </c>
      <c r="AF5" s="11">
        <f t="shared" si="0"/>
        <v>15.347086153846153</v>
      </c>
      <c r="AG5" s="7"/>
      <c r="AH5" s="11">
        <f t="shared" si="6"/>
        <v>0</v>
      </c>
      <c r="AI5" s="7"/>
      <c r="AJ5" s="11">
        <f t="shared" si="7"/>
        <v>0</v>
      </c>
      <c r="AK5" s="7">
        <v>0.08</v>
      </c>
      <c r="AL5" s="11">
        <f t="shared" si="8"/>
        <v>1.9863999999999999</v>
      </c>
      <c r="AM5" s="65" t="s">
        <v>70</v>
      </c>
      <c r="AN5" s="7">
        <v>0.05</v>
      </c>
      <c r="AO5" s="11">
        <f t="shared" si="9"/>
        <v>1.2415</v>
      </c>
      <c r="AP5" s="2"/>
      <c r="AQ5" s="68">
        <v>0</v>
      </c>
      <c r="AR5" s="43">
        <f t="shared" si="10"/>
        <v>0</v>
      </c>
      <c r="AS5" s="11">
        <f t="shared" si="11"/>
        <v>3.2279</v>
      </c>
      <c r="AT5" s="11">
        <f t="shared" si="1"/>
        <v>18.574986153846154</v>
      </c>
      <c r="AU5" s="44">
        <f t="shared" si="12"/>
        <v>0.25191356609560389</v>
      </c>
      <c r="AV5" s="11">
        <f t="shared" si="2"/>
        <v>24.83</v>
      </c>
      <c r="AW5" s="66">
        <v>24.83</v>
      </c>
      <c r="AX5" s="12">
        <v>49.99</v>
      </c>
      <c r="AY5" s="7">
        <f t="shared" si="13"/>
        <v>0.50330066013202646</v>
      </c>
    </row>
    <row r="6" spans="1:51" ht="49.5" customHeight="1">
      <c r="A6" s="14">
        <v>5</v>
      </c>
      <c r="B6" s="69"/>
      <c r="C6" s="2"/>
      <c r="D6" s="45" t="s">
        <v>71</v>
      </c>
      <c r="E6" s="45" t="s">
        <v>32</v>
      </c>
      <c r="F6" s="70" t="s">
        <v>55</v>
      </c>
      <c r="G6" s="74" t="s">
        <v>58</v>
      </c>
      <c r="H6" s="76" t="s">
        <v>62</v>
      </c>
      <c r="I6" s="46" t="s">
        <v>59</v>
      </c>
      <c r="J6" s="71" t="s">
        <v>66</v>
      </c>
      <c r="K6" s="2"/>
      <c r="L6" s="2" t="s">
        <v>76</v>
      </c>
      <c r="M6" s="2"/>
      <c r="N6" s="19">
        <v>68.599999999999994</v>
      </c>
      <c r="O6" s="22">
        <v>8.1</v>
      </c>
      <c r="P6" s="42">
        <v>8.4700000000000006</v>
      </c>
      <c r="Q6" s="24">
        <v>8.4700000000000006</v>
      </c>
      <c r="R6" s="12"/>
      <c r="S6" s="2" t="s">
        <v>33</v>
      </c>
      <c r="T6" s="48">
        <v>43</v>
      </c>
      <c r="U6" s="48">
        <v>40</v>
      </c>
      <c r="V6" s="48">
        <v>26</v>
      </c>
      <c r="W6" s="22">
        <v>2</v>
      </c>
      <c r="X6" s="30">
        <v>2</v>
      </c>
      <c r="Y6" s="5">
        <f t="shared" si="3"/>
        <v>4.4720000000000003E-2</v>
      </c>
      <c r="Z6" s="6">
        <f t="shared" si="4"/>
        <v>2906.9767441860463</v>
      </c>
      <c r="AA6" s="2">
        <v>3300</v>
      </c>
      <c r="AB6" s="11">
        <f t="shared" si="5"/>
        <v>1.1352</v>
      </c>
      <c r="AC6" s="65" t="s">
        <v>68</v>
      </c>
      <c r="AD6" s="7">
        <v>0.42799999999999999</v>
      </c>
      <c r="AE6" s="11">
        <f t="shared" si="14"/>
        <v>3.6251600000000002</v>
      </c>
      <c r="AF6" s="11">
        <f t="shared" si="0"/>
        <v>13.230360000000001</v>
      </c>
      <c r="AG6" s="7"/>
      <c r="AH6" s="11">
        <f t="shared" si="6"/>
        <v>0</v>
      </c>
      <c r="AI6" s="7"/>
      <c r="AJ6" s="11">
        <f t="shared" si="7"/>
        <v>0</v>
      </c>
      <c r="AK6" s="7">
        <v>0.08</v>
      </c>
      <c r="AL6" s="11">
        <f t="shared" si="8"/>
        <v>1.7096</v>
      </c>
      <c r="AM6" s="65" t="s">
        <v>70</v>
      </c>
      <c r="AN6" s="7">
        <v>0.05</v>
      </c>
      <c r="AO6" s="11">
        <f t="shared" si="9"/>
        <v>1.0685</v>
      </c>
      <c r="AP6" s="2"/>
      <c r="AQ6" s="68">
        <v>0</v>
      </c>
      <c r="AR6" s="43">
        <f t="shared" si="10"/>
        <v>0</v>
      </c>
      <c r="AS6" s="11">
        <f t="shared" si="11"/>
        <v>2.7781000000000002</v>
      </c>
      <c r="AT6" s="11">
        <f t="shared" si="1"/>
        <v>16.008459999999999</v>
      </c>
      <c r="AU6" s="44">
        <f t="shared" si="12"/>
        <v>0.25089096864763694</v>
      </c>
      <c r="AV6" s="11">
        <f t="shared" si="2"/>
        <v>21.369999999999997</v>
      </c>
      <c r="AW6" s="66">
        <v>21.37</v>
      </c>
      <c r="AX6" s="12">
        <v>39.99</v>
      </c>
      <c r="AY6" s="7">
        <f t="shared" si="13"/>
        <v>0.46561640410102528</v>
      </c>
    </row>
    <row r="7" spans="1:51" ht="49.5" customHeight="1">
      <c r="A7" s="49">
        <v>6</v>
      </c>
      <c r="B7" s="69"/>
      <c r="C7" s="50"/>
      <c r="D7" s="45" t="s">
        <v>71</v>
      </c>
      <c r="E7" s="51" t="s">
        <v>32</v>
      </c>
      <c r="F7" s="72" t="s">
        <v>55</v>
      </c>
      <c r="G7" s="74" t="s">
        <v>58</v>
      </c>
      <c r="H7" s="76" t="s">
        <v>62</v>
      </c>
      <c r="I7" s="64" t="s">
        <v>60</v>
      </c>
      <c r="J7" s="73" t="s">
        <v>66</v>
      </c>
      <c r="K7" s="50"/>
      <c r="L7" s="50" t="s">
        <v>77</v>
      </c>
      <c r="M7" s="50"/>
      <c r="N7" s="52">
        <v>79.599999999999994</v>
      </c>
      <c r="O7" s="53">
        <v>8.1</v>
      </c>
      <c r="P7" s="54">
        <v>9.83</v>
      </c>
      <c r="Q7" s="55">
        <v>9.83</v>
      </c>
      <c r="R7" s="56"/>
      <c r="S7" s="50" t="s">
        <v>33</v>
      </c>
      <c r="T7" s="57">
        <v>43</v>
      </c>
      <c r="U7" s="57">
        <v>40</v>
      </c>
      <c r="V7" s="57">
        <v>30</v>
      </c>
      <c r="W7" s="22">
        <v>2</v>
      </c>
      <c r="X7" s="58">
        <v>2</v>
      </c>
      <c r="Y7" s="59">
        <f t="shared" si="3"/>
        <v>5.16E-2</v>
      </c>
      <c r="Z7" s="60">
        <f t="shared" si="4"/>
        <v>2519.3798449612405</v>
      </c>
      <c r="AA7" s="50">
        <v>3300</v>
      </c>
      <c r="AB7" s="61">
        <f t="shared" si="5"/>
        <v>1.3098461538461539</v>
      </c>
      <c r="AC7" s="65" t="s">
        <v>68</v>
      </c>
      <c r="AD7" s="7">
        <v>0.42799999999999999</v>
      </c>
      <c r="AE7" s="61">
        <f t="shared" si="14"/>
        <v>4.2072399999999996</v>
      </c>
      <c r="AF7" s="61">
        <f t="shared" si="0"/>
        <v>15.347086153846153</v>
      </c>
      <c r="AG7" s="62"/>
      <c r="AH7" s="61">
        <f t="shared" si="6"/>
        <v>0</v>
      </c>
      <c r="AI7" s="62"/>
      <c r="AJ7" s="61">
        <f t="shared" si="7"/>
        <v>0</v>
      </c>
      <c r="AK7" s="7">
        <v>0.08</v>
      </c>
      <c r="AL7" s="61">
        <f t="shared" si="8"/>
        <v>1.9863999999999999</v>
      </c>
      <c r="AM7" s="65" t="s">
        <v>70</v>
      </c>
      <c r="AN7" s="7">
        <v>0.05</v>
      </c>
      <c r="AO7" s="61">
        <f t="shared" si="9"/>
        <v>1.2415</v>
      </c>
      <c r="AP7" s="50"/>
      <c r="AQ7" s="68">
        <v>0</v>
      </c>
      <c r="AR7" s="63">
        <f t="shared" si="10"/>
        <v>0</v>
      </c>
      <c r="AS7" s="61">
        <f t="shared" si="11"/>
        <v>3.2279</v>
      </c>
      <c r="AT7" s="61">
        <f t="shared" si="1"/>
        <v>18.574986153846154</v>
      </c>
      <c r="AU7" s="44">
        <f t="shared" si="12"/>
        <v>0.25191356609560389</v>
      </c>
      <c r="AV7" s="61">
        <f t="shared" si="2"/>
        <v>24.83</v>
      </c>
      <c r="AW7" s="66">
        <v>24.83</v>
      </c>
      <c r="AX7" s="12">
        <v>49.99</v>
      </c>
      <c r="AY7" s="7">
        <f t="shared" si="13"/>
        <v>0.50330066013202646</v>
      </c>
    </row>
    <row r="8" spans="1:51" ht="49.5" customHeight="1">
      <c r="A8" s="14">
        <v>7</v>
      </c>
      <c r="B8" s="69"/>
      <c r="C8" s="2"/>
      <c r="D8" s="45" t="s">
        <v>71</v>
      </c>
      <c r="E8" s="45" t="s">
        <v>32</v>
      </c>
      <c r="F8" s="70" t="s">
        <v>56</v>
      </c>
      <c r="G8" s="75" t="s">
        <v>58</v>
      </c>
      <c r="H8" s="77" t="s">
        <v>63</v>
      </c>
      <c r="I8" s="47" t="s">
        <v>59</v>
      </c>
      <c r="J8" s="71" t="s">
        <v>67</v>
      </c>
      <c r="K8" s="2"/>
      <c r="L8" s="2" t="s">
        <v>78</v>
      </c>
      <c r="M8" s="2"/>
      <c r="N8" s="19">
        <v>64.7</v>
      </c>
      <c r="O8" s="22">
        <v>8.1</v>
      </c>
      <c r="P8" s="42">
        <v>7.99</v>
      </c>
      <c r="Q8" s="12">
        <v>7.99</v>
      </c>
      <c r="R8" s="12"/>
      <c r="S8" s="2" t="s">
        <v>33</v>
      </c>
      <c r="T8" s="48">
        <v>43</v>
      </c>
      <c r="U8" s="48">
        <v>40</v>
      </c>
      <c r="V8" s="48">
        <v>26</v>
      </c>
      <c r="W8" s="22">
        <v>2</v>
      </c>
      <c r="X8" s="30">
        <v>2</v>
      </c>
      <c r="Y8" s="5">
        <f t="shared" si="3"/>
        <v>4.4720000000000003E-2</v>
      </c>
      <c r="Z8" s="6">
        <f t="shared" si="4"/>
        <v>2906.9767441860463</v>
      </c>
      <c r="AA8" s="2">
        <v>3300</v>
      </c>
      <c r="AB8" s="11">
        <f t="shared" si="5"/>
        <v>1.1352</v>
      </c>
      <c r="AC8" s="65" t="s">
        <v>68</v>
      </c>
      <c r="AD8" s="7">
        <v>0.42799999999999999</v>
      </c>
      <c r="AE8" s="11">
        <f t="shared" si="14"/>
        <v>3.4197199999999999</v>
      </c>
      <c r="AF8" s="11">
        <f t="shared" si="0"/>
        <v>12.544919999999999</v>
      </c>
      <c r="AG8" s="7"/>
      <c r="AH8" s="11">
        <f t="shared" si="6"/>
        <v>0</v>
      </c>
      <c r="AI8" s="7"/>
      <c r="AJ8" s="11">
        <f t="shared" si="7"/>
        <v>0</v>
      </c>
      <c r="AK8" s="7">
        <v>0.08</v>
      </c>
      <c r="AL8" s="11">
        <f t="shared" si="8"/>
        <v>1.6752000000000002</v>
      </c>
      <c r="AM8" s="65" t="s">
        <v>70</v>
      </c>
      <c r="AN8" s="7">
        <v>0.05</v>
      </c>
      <c r="AO8" s="11">
        <f t="shared" si="9"/>
        <v>1.0470000000000002</v>
      </c>
      <c r="AP8" s="2"/>
      <c r="AQ8" s="68">
        <v>0</v>
      </c>
      <c r="AR8" s="11">
        <f t="shared" si="10"/>
        <v>0</v>
      </c>
      <c r="AS8" s="11">
        <f t="shared" si="11"/>
        <v>2.7222000000000004</v>
      </c>
      <c r="AT8" s="11">
        <f t="shared" si="1"/>
        <v>15.26712</v>
      </c>
      <c r="AU8" s="44">
        <f t="shared" si="12"/>
        <v>0.27091117478510029</v>
      </c>
      <c r="AV8" s="11">
        <f t="shared" si="2"/>
        <v>20.939999999999998</v>
      </c>
      <c r="AW8" s="66">
        <v>20.94</v>
      </c>
      <c r="AX8" s="12">
        <v>39.99</v>
      </c>
      <c r="AY8" s="7">
        <f t="shared" si="13"/>
        <v>0.47636909227306828</v>
      </c>
    </row>
    <row r="9" spans="1:51" ht="49.5" customHeight="1">
      <c r="A9" s="14">
        <v>8</v>
      </c>
      <c r="B9" s="69"/>
      <c r="C9" s="2"/>
      <c r="D9" s="45" t="s">
        <v>71</v>
      </c>
      <c r="E9" s="45" t="s">
        <v>32</v>
      </c>
      <c r="F9" s="70" t="s">
        <v>56</v>
      </c>
      <c r="G9" s="75" t="s">
        <v>58</v>
      </c>
      <c r="H9" s="77" t="s">
        <v>63</v>
      </c>
      <c r="I9" s="47" t="s">
        <v>60</v>
      </c>
      <c r="J9" s="71" t="s">
        <v>67</v>
      </c>
      <c r="K9" s="2"/>
      <c r="L9" s="2" t="s">
        <v>79</v>
      </c>
      <c r="M9" s="2"/>
      <c r="N9" s="19">
        <v>73.7</v>
      </c>
      <c r="O9" s="22">
        <v>8.1</v>
      </c>
      <c r="P9" s="42">
        <v>9.1</v>
      </c>
      <c r="Q9" s="12">
        <v>9.1</v>
      </c>
      <c r="R9" s="12"/>
      <c r="S9" s="2" t="s">
        <v>33</v>
      </c>
      <c r="T9" s="48">
        <v>43</v>
      </c>
      <c r="U9" s="48">
        <v>40</v>
      </c>
      <c r="V9" s="48">
        <v>30</v>
      </c>
      <c r="W9" s="22">
        <v>2</v>
      </c>
      <c r="X9" s="30">
        <v>2</v>
      </c>
      <c r="Y9" s="5">
        <f t="shared" si="3"/>
        <v>5.16E-2</v>
      </c>
      <c r="Z9" s="6">
        <f t="shared" si="4"/>
        <v>2519.3798449612405</v>
      </c>
      <c r="AA9" s="2">
        <v>3300</v>
      </c>
      <c r="AB9" s="11">
        <f t="shared" si="5"/>
        <v>1.3098461538461539</v>
      </c>
      <c r="AC9" s="65" t="s">
        <v>68</v>
      </c>
      <c r="AD9" s="7">
        <v>0.42799999999999999</v>
      </c>
      <c r="AE9" s="11">
        <f t="shared" si="14"/>
        <v>3.8947999999999996</v>
      </c>
      <c r="AF9" s="11">
        <f t="shared" si="0"/>
        <v>14.304646153846154</v>
      </c>
      <c r="AG9" s="7"/>
      <c r="AH9" s="11">
        <f t="shared" si="6"/>
        <v>0</v>
      </c>
      <c r="AI9" s="7"/>
      <c r="AJ9" s="11">
        <f t="shared" si="7"/>
        <v>0</v>
      </c>
      <c r="AK9" s="7">
        <v>0.08</v>
      </c>
      <c r="AL9" s="11">
        <f t="shared" si="8"/>
        <v>1.9463999999999999</v>
      </c>
      <c r="AM9" s="65" t="s">
        <v>70</v>
      </c>
      <c r="AN9" s="7">
        <v>0.05</v>
      </c>
      <c r="AO9" s="11">
        <f t="shared" si="9"/>
        <v>1.2164999999999999</v>
      </c>
      <c r="AP9" s="2"/>
      <c r="AQ9" s="68">
        <v>0</v>
      </c>
      <c r="AR9" s="11">
        <f t="shared" si="10"/>
        <v>0</v>
      </c>
      <c r="AS9" s="11">
        <f t="shared" si="11"/>
        <v>3.1628999999999996</v>
      </c>
      <c r="AT9" s="11">
        <f t="shared" si="1"/>
        <v>17.467546153846154</v>
      </c>
      <c r="AU9" s="44">
        <f t="shared" si="12"/>
        <v>0.28205728919662332</v>
      </c>
      <c r="AV9" s="11">
        <f t="shared" si="2"/>
        <v>24.33</v>
      </c>
      <c r="AW9" s="66">
        <v>24.33</v>
      </c>
      <c r="AX9" s="12">
        <v>49.99</v>
      </c>
      <c r="AY9" s="7">
        <f t="shared" si="13"/>
        <v>0.51330266053210649</v>
      </c>
    </row>
  </sheetData>
  <sheetProtection insertRows="0" deleteRows="0" sort="0"/>
  <protectedRanges>
    <protectedRange sqref="A10:AW220 AS2:AV9 A2:A9 K2:S9 AX2:AY9 W2:AO9 C2:E9" name="Range1"/>
    <protectedRange sqref="AR2:AR9" name="Range1_1"/>
  </protectedRanges>
  <phoneticPr fontId="10" type="noConversion"/>
  <dataValidations count="1">
    <dataValidation type="list" allowBlank="1" showInputMessage="1" showErrorMessage="1" sqref="E2:E9 S2:S9" xr:uid="{E87C0B34-0DA5-4020-8F59-42BF3D4BC24C}">
      <formula1>#REF!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2025-03-10T18:28:45Z</dcterms:created>
  <dcterms:modified xsi:type="dcterms:W3CDTF">2025-07-29T07:28:24Z</dcterms:modified>
</cp:coreProperties>
</file>