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A64A692-C4D8-48D9-A339-265B27C68E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7" r:id="rId1"/>
    <sheet name="Item" sheetId="8" r:id="rId2"/>
    <sheet name="HZ emb350 6.29.2025" sheetId="11" r:id="rId3"/>
    <sheet name="NX PO 7.09.2025" sheetId="9" r:id="rId4"/>
    <sheet name="ValueSelection" sheetId="6" r:id="rId5"/>
    <sheet name="Dat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5" hidden="1">Data!$B$1:$S$1</definedName>
    <definedName name="_xlnm._FilterDatabase" localSheetId="4" hidden="1">ValueSelection!$D$1:$L$294</definedName>
    <definedName name="a" localSheetId="2">"'file://172.16.4.11/jla%20sh/users/yuette.zhang/appdata/local/microsoft/windows/temporary%20internet%20files/content.outlook/j6arrcw2/sears%20rs%20cotton%20blanekt%20commitment%2020140523.xls'#$''.$a$1"</definedName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 localSheetId="2">'[2]other data'!$T$2:$T$5</definedName>
    <definedName name="AD">'[3]other data'!$T$2:$T$5</definedName>
    <definedName name="Artwork">#REF!</definedName>
    <definedName name="as">'[4]1-Import Product Data Sheet'!$X$2</definedName>
    <definedName name="AssortedSKU_Range" localSheetId="2">[5]Mapping!$J$2:$J$3</definedName>
    <definedName name="AssortedSKU_Range">[6]Mapping!$J$2:$J$3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'[7]Hardline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[8]Lists!$I$6:$I$29</definedName>
    <definedName name="Blankets_Throws">#REF!</definedName>
    <definedName name="Brand">'[4]1-Import Product Data Sheet'!$N$102:$N$144</definedName>
    <definedName name="Branded">[8]Lists!$F$6:$F$38</definedName>
    <definedName name="brands" localSheetId="2">'[2]other data'!$K$2:$K$48</definedName>
    <definedName name="brands">'[3]other data'!$K$2:$K$48</definedName>
    <definedName name="BuyUnits_Range" localSheetId="2">[5]Mapping!$B$2:$B$55</definedName>
    <definedName name="BuyUnits_Range">[6]Mapping!$B$2:$B$55</definedName>
    <definedName name="ca_available_Range" localSheetId="2">[5]Mapping!$AB$2:$AB$5</definedName>
    <definedName name="ca_available_Range">[6]Mapping!$AB$2:$AB$5</definedName>
    <definedName name="ca_Compliant_Range" localSheetId="2">[5]Mapping!$BF$2:$BF$4</definedName>
    <definedName name="ca_Compliant_Range">[6]Mapping!$BF$2:$BF$4</definedName>
    <definedName name="ca_CompliantReason_Range" localSheetId="2">[5]Mapping!$BH$2:$BH$13</definedName>
    <definedName name="ca_CompliantReason_Range">[6]Mapping!$BH$2:$BH$13</definedName>
    <definedName name="ca_SisVendor_Range" localSheetId="2">[5]Mapping!$BD$2:$BD$3</definedName>
    <definedName name="ca_SisVendor_Range">[6]Mapping!$BD$2:$BD$3</definedName>
    <definedName name="ca_stuffedarticlesreg_Range" localSheetId="2">[5]Mapping!$AD$2:$AD$6</definedName>
    <definedName name="ca_stuffedarticlesreg_Range">[6]Mapping!$AD$2:$AD$6</definedName>
    <definedName name="Case_Freight_Range" localSheetId="2">[5]Mapping!$F$2:$F$19</definedName>
    <definedName name="Case_Freight_Range">[6]Mapping!$F$2:$F$19</definedName>
    <definedName name="CATEGORY">[9]Sheet1!$DW$2:$DW$3</definedName>
    <definedName name="cellBuyer">'NX PO 7.09.2025'!$E$2</definedName>
    <definedName name="cellBuyerID">[10]Settings!$B$5</definedName>
    <definedName name="cellBuyerName">[10]Settings!$B$4</definedName>
    <definedName name="cellDept">'NX PO 7.09.2025'!$C$5</definedName>
    <definedName name="cellDeptDescription">'NX PO 7.09.2025'!$C$2</definedName>
    <definedName name="cellEDIIndicator">'NX PO 7.09.2025'!$F$10</definedName>
    <definedName name="cellEvent">'NX PO 7.09.2025'!$C$12</definedName>
    <definedName name="cellFY">'NX PO 7.09.2025'!$K$2</definedName>
    <definedName name="cellIncludeOnOrder">'NX PO 7.09.2025'!$F$12</definedName>
    <definedName name="cellInputLocations" localSheetId="3">'NX PO 7.09.2025'!$AE$1</definedName>
    <definedName name="cellLocType">'NX PO 7.09.2025'!$J$5</definedName>
    <definedName name="cellMonth">'NX PO 7.09.2025'!$C$6</definedName>
    <definedName name="cellOrderType">'NX PO 7.09.2025'!$F$9</definedName>
    <definedName name="cellPOFamilyID">'NX PO 7.09.2025'!$F$7</definedName>
    <definedName name="cellPONumber">'NX PO 7.09.2025'!$F$5</definedName>
    <definedName name="cellPostDate">'NX PO 7.09.2025'!$K$16</definedName>
    <definedName name="cellPostDescription">'NX PO 7.09.2025'!$C$14</definedName>
    <definedName name="cellPostNum" localSheetId="3">'NX PO 7.09.2025'!$I$16</definedName>
    <definedName name="cellPOType">'NX PO 7.09.2025'!$F$8</definedName>
    <definedName name="cellPreMarkInd">'NX PO 7.09.2025'!$F$11</definedName>
    <definedName name="cellPreTicketed">'NX PO 7.09.2025'!$F$6</definedName>
    <definedName name="cellProcessType">'NX PO 7.09.2025'!$J$6</definedName>
    <definedName name="cellSeason">'NX PO 7.09.2025'!$C$7</definedName>
    <definedName name="cellShip2WH">'NX PO 7.09.2025'!$J$7</definedName>
    <definedName name="cellSNADate">'NX PO 7.09.2025'!$F$14</definedName>
    <definedName name="cellSNBDate">'NX PO 7.09.2025'!$F$13</definedName>
    <definedName name="cellVendorName">'NX PO 7.09.2025'!$C$10</definedName>
    <definedName name="cellVendorNum">'NX PO 7.09.2025'!$C$9</definedName>
    <definedName name="chargeback" localSheetId="2">'[2]other data'!$B$2:$B$6</definedName>
    <definedName name="chargeback">'[3]other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[8]Lists!$J$6:$J$29</definedName>
    <definedName name="COLOR_FAMILY" localSheetId="2">'[11]x-Lists'!$AB$2:$AB$18</definedName>
    <definedName name="COLOR_FAMILY">'[12]x-Lists'!$AB$2:$AB$18</definedName>
    <definedName name="colour">[9]Sheet1!$EH$2:$EH$3</definedName>
    <definedName name="COO_Dest" localSheetId="2">[5]COO!$D$1:$D$3:'[5]COO'!$D$2</definedName>
    <definedName name="COO_Dest">[6]COO!$D$1:$D$3:'[6]COO'!$D$2</definedName>
    <definedName name="COOCountry_Range" localSheetId="2">[5]Mapping!$R$2:$R$245</definedName>
    <definedName name="COOCountry_Range">[6]Mapping!$R$2:$R$245</definedName>
    <definedName name="COODest_Range" localSheetId="2">[5]Mapping!$P$2:$P$3</definedName>
    <definedName name="COODest_Range">[6]Mapping!$P$2:$P$3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A" localSheetId="3">'NX PO 7.09.2025'!$AF$20</definedName>
    <definedName name="COSTB" localSheetId="3">'NX PO 7.09.2025'!$AG$20</definedName>
    <definedName name="COSTC" localSheetId="3">'NX PO 7.09.2025'!$AH$20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STD" localSheetId="3">'NX PO 7.09.2025'!$AI$20</definedName>
    <definedName name="COSTE" localSheetId="3">'NX PO 7.09.2025'!$AJ$20</definedName>
    <definedName name="COSTF" localSheetId="3">'NX PO 7.09.2025'!$AK$20</definedName>
    <definedName name="COSTG" localSheetId="3">'NX PO 7.09.2025'!$AL$20</definedName>
    <definedName name="COSTH" localSheetId="3">'NX PO 7.09.2025'!$AM$20</definedName>
    <definedName name="COSTI" localSheetId="3">'NX PO 7.09.2025'!$AN$20</definedName>
    <definedName name="COSTJ">'NX PO 7.09.2025'!$AO$20</definedName>
    <definedName name="COSTK">'NX PO 7.09.2025'!$AP$20</definedName>
    <definedName name="COSTL">'NX PO 7.09.2025'!$AQ$20</definedName>
    <definedName name="COSTM">'NX PO 7.09.2025'!$AR$20</definedName>
    <definedName name="COSTN">'NX PO 7.09.2025'!$AS$20</definedName>
    <definedName name="COSTO">'NX PO 7.09.2025'!$AT$20</definedName>
    <definedName name="COSTP">'NX PO 7.09.2025'!$AU$20</definedName>
    <definedName name="COSTQ">'NX PO 7.09.2025'!$AV$20</definedName>
    <definedName name="COSTR">'NX PO 7.09.2025'!$AW$20</definedName>
    <definedName name="COSTS">'NX PO 7.09.2025'!$AX$20</definedName>
    <definedName name="COSTT">'NX PO 7.09.2025'!$AY$20</definedName>
    <definedName name="COSTU">'NX PO 7.09.2025'!$AZ$20</definedName>
    <definedName name="COSTV">'NX PO 7.09.2025'!$BA$20</definedName>
    <definedName name="COSTW">'NX PO 7.09.2025'!$BB$20</definedName>
    <definedName name="countries" localSheetId="2">'[2]other data'!$I$3:$I$249</definedName>
    <definedName name="countries">'[3]other data'!$I$3:$I$249</definedName>
    <definedName name="crs" localSheetId="2">'[13]SUBCATS INTERNAL USE'!$A$3:$C$1000</definedName>
    <definedName name="crs">'[14]SUBCATS INTERNAL USE'!$A$3:$C$1000</definedName>
    <definedName name="Cycle">[8]Lists!$E$6:$E$30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 localSheetId="2">[5]Mapping!$AZ$2:$AZ$3</definedName>
    <definedName name="dealPricing_Range">[6]Mapping!$AZ$2:$AZ$3</definedName>
    <definedName name="Decorative_Accessories">#REF!</definedName>
    <definedName name="Decorative_Pillows_Inserts_Covers">#REF!</definedName>
    <definedName name="del" localSheetId="2">'[13]SUBCATS INTERNAL USE'!$G$2:$H$512</definedName>
    <definedName name="del">'[14]SUBCATS INTERNAL USE'!$G$2:$H$512</definedName>
    <definedName name="DELETECLUSTERING">'NX PO 7.09.2025'!$AF$2:$BC$17</definedName>
    <definedName name="DELETEITEMCOUNT">'NX PO 7.09.2025'!$AF$26:$BC$400</definedName>
    <definedName name="DELETEITEMDETAIL">'NX PO 7.09.2025'!$B$26:$AB$403</definedName>
    <definedName name="DELETEMAININPUT">'NX PO 7.09.2025'!$C$5:$C$7,'NX PO 7.09.2025'!$C$9:$C$10,'NX PO 7.09.2025'!$C$12,'NX PO 7.09.2025'!$C$14,'NX PO 7.09.2025'!$F$5:$F$14,'NX PO 7.09.2025'!$J$5:$J$7</definedName>
    <definedName name="den">[8]Lists!$L$6:$L$29</definedName>
    <definedName name="Description1_Range" localSheetId="2">[5]Mapping!$AM$2:$AM$72</definedName>
    <definedName name="Description1_Range">[6]Mapping!$AM$2:$AM$72</definedName>
    <definedName name="Description2_Range" localSheetId="2">[5]Mapping!$AN$2:$AN$84</definedName>
    <definedName name="Description2_Range">[6]Mapping!$AN$2:$AN$84</definedName>
    <definedName name="DesignStrat">[15]Info!$F$3:$F$5</definedName>
    <definedName name="diffgrp" localSheetId="2">'[2]diff group head'!$A$2:$A$47</definedName>
    <definedName name="diffgrp">'[3]diff group head'!$A$2:$A$47</definedName>
    <definedName name="DIFFS" localSheetId="2">'[2]other data'!$AF$2:$AF$13</definedName>
    <definedName name="DIFFS">'[3]other data'!$AF$2:$AF$13</definedName>
    <definedName name="division" localSheetId="2">'[16]X-PORTS'!$K$4:$K$12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 localSheetId="2">[18]LIST!$E$2:$E$7</definedName>
    <definedName name="FASHION">[19]LIST!$E$2:$E$7</definedName>
    <definedName name="Feature1_Range" localSheetId="2">[5]Mapping!$AG$2:$AG$25</definedName>
    <definedName name="Feature1_Range">[6]Mapping!$AG$2:$AG$25</definedName>
    <definedName name="Feature10_Range" localSheetId="2">[20]Mapping!$AP$2:$AP$17</definedName>
    <definedName name="Feature10_Range">[21]Mapping!$AP$2:$AP$17</definedName>
    <definedName name="Feature2_Range" localSheetId="2">[5]Mapping!$AH$2:$AH$17</definedName>
    <definedName name="Feature2_Range">[6]Mapping!$AH$2:$AH$17</definedName>
    <definedName name="Feature3_Range" localSheetId="2">[5]Mapping!$AI$2:$AI$21</definedName>
    <definedName name="Feature3_Range">[6]Mapping!$AI$2:$AI$21</definedName>
    <definedName name="Feature4_Range" localSheetId="2">[5]Mapping!$AJ$2:$AJ$9</definedName>
    <definedName name="Feature4_Range">[6]Mapping!$AJ$2:$AJ$9</definedName>
    <definedName name="Feature5_Range" localSheetId="2">[5]Mapping!$AK$2:$AK$5</definedName>
    <definedName name="Feature5_Range">[6]Mapping!$AK$2:$AK$5</definedName>
    <definedName name="Feature6_Range" localSheetId="2">[5]Mapping!$AL$2:$AL$20</definedName>
    <definedName name="Feature6_Range">[6]Mapping!$AL$2:$AL$20</definedName>
    <definedName name="Feature7_Range" localSheetId="2">[20]Mapping!$AM$2:$AM$21</definedName>
    <definedName name="Feature7_Range">[21]Mapping!$AM$2:$AM$21</definedName>
    <definedName name="Feature8_Range" localSheetId="2">[20]Mapping!$AN$2:$AN$9</definedName>
    <definedName name="Feature8_Range">[21]Mapping!$AN$2:$AN$9</definedName>
    <definedName name="Feature9_Range" localSheetId="2">[20]Mapping!$AO$2:$AO$5</definedName>
    <definedName name="Feature9_Range">[21]Mapping!$AO$2:$AO$5</definedName>
    <definedName name="FIFRACompliance_Range" localSheetId="2">[5]Mapping!$L$2:$L$10</definedName>
    <definedName name="FIFRACompliance_Range">[6]Mapping!$L$2:$L$10</definedName>
    <definedName name="FIFRAExemption_Range" localSheetId="2">[5]Mapping!$N$2:$N$3</definedName>
    <definedName name="FIFRAExemption_Range">[6]Mapping!$N$2:$N$3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 localSheetId="2">'[2]other data'!$AC$3:$AC$14</definedName>
    <definedName name="freight">'[3]other data'!$AC$3:$AC$14</definedName>
    <definedName name="gen_nontxtl_UOM_Range" localSheetId="2">[5]Mapping!$Z$2:$Z$11</definedName>
    <definedName name="gen_nontxtl_UOM_Range">[6]Mapping!$Z$2:$Z$11</definedName>
    <definedName name="gen_txtl_permlbl_careinstr_Range" localSheetId="2">[5]Mapping!$V$2:$V$9</definedName>
    <definedName name="gen_txtl_permlbl_careinstr_Range">[6]Mapping!$V$2:$V$9</definedName>
    <definedName name="gen_txtl_permlbl_fabrcont_Range" localSheetId="2">[5]Mapping!$X$2:$X$12</definedName>
    <definedName name="gen_txtl_permlbl_fabrcont_Range">[6]Mapping!$X$2:$X$12</definedName>
    <definedName name="gen_txtl_permlbl_vendinfo_Range" localSheetId="2">[5]Mapping!$T$2:$T$8</definedName>
    <definedName name="gen_txtl_permlbl_vendinfo_Range">[6]Mapping!$T$2:$T$8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 localSheetId="2">[2]hangers!$B$3:$B$42</definedName>
    <definedName name="HANGER">[3]hangers!$B$3:$B$42</definedName>
    <definedName name="hanger2" localSheetId="2">[2]hangers!$G$3:$G$42</definedName>
    <definedName name="hanger2">[3]hangers!$G$3:$G$42</definedName>
    <definedName name="Home_Décor">#REF!</definedName>
    <definedName name="Home_Décor.">#REF!</definedName>
    <definedName name="IMUA" localSheetId="3">'NX PO 7.09.2025'!$AF$21</definedName>
    <definedName name="IMUB" localSheetId="3">'NX PO 7.09.2025'!$AG$21</definedName>
    <definedName name="IMUC" localSheetId="3">'NX PO 7.09.2025'!$AH$21</definedName>
    <definedName name="IMUD" localSheetId="3">'NX PO 7.09.2025'!$AI$21</definedName>
    <definedName name="IMUE" localSheetId="3">'NX PO 7.09.2025'!$AJ$21</definedName>
    <definedName name="IMUF" localSheetId="3">'NX PO 7.09.2025'!$AK$21</definedName>
    <definedName name="IMUG" localSheetId="3">'NX PO 7.09.2025'!$AL$21</definedName>
    <definedName name="IMUH" localSheetId="3">'NX PO 7.09.2025'!$AM$21</definedName>
    <definedName name="IMUI" localSheetId="3">'NX PO 7.09.2025'!$AN$21</definedName>
    <definedName name="IMUJ">'NX PO 7.09.2025'!$AO$21</definedName>
    <definedName name="IMUK">'NX PO 7.09.2025'!$AP$21</definedName>
    <definedName name="IMUL">'NX PO 7.09.2025'!$AQ$21</definedName>
    <definedName name="IMUM">'NX PO 7.09.2025'!$AR$21</definedName>
    <definedName name="IMUN">'NX PO 7.09.2025'!$AS$21</definedName>
    <definedName name="IMUO">'NX PO 7.09.2025'!$AT$21</definedName>
    <definedName name="IMUP">'NX PO 7.09.2025'!$AU$21</definedName>
    <definedName name="IMUQ">'NX PO 7.09.2025'!$AV$21</definedName>
    <definedName name="IMUR">'NX PO 7.09.2025'!$AW$21</definedName>
    <definedName name="IMUS">'NX PO 7.09.2025'!$AX$21</definedName>
    <definedName name="IMUT">'NX PO 7.09.2025'!$AY$21</definedName>
    <definedName name="IMUU">'NX PO 7.09.2025'!$AZ$21</definedName>
    <definedName name="IMUV">'NX PO 7.09.2025'!$BA$21</definedName>
    <definedName name="IMUW">'NX PO 7.09.2025'!$BB$21</definedName>
    <definedName name="INITIALBUY" localSheetId="2">[18]LIST!$G$2:$G$7</definedName>
    <definedName name="INITIALBUY">[19]LIST!$G$2:$G$7</definedName>
    <definedName name="KD">[9]Sheet1!$DS$2:$DS$2</definedName>
    <definedName name="Kids_Bath">#REF!</definedName>
    <definedName name="Kids_or_Teen">#REF!</definedName>
    <definedName name="LicensedProduct_Range" localSheetId="2">[5]Mapping!$AF$2:$AF$3</definedName>
    <definedName name="LicensedProduct_Range">[6]Mapping!$AF$2:$AF$3</definedName>
    <definedName name="LIFESTYLE" localSheetId="2">[18]LIST!$C$2:$C$7</definedName>
    <definedName name="LIFESTYLE">[19]LIST!$C$2:$C$7</definedName>
    <definedName name="Lighting_or_Candleholders">#REF!</definedName>
    <definedName name="LocA" localSheetId="3">'NX PO 7.09.2025'!$AF$2:$AF$18</definedName>
    <definedName name="LOCALIZATION__PRICEPOINT" localSheetId="2">'[11]x-Lists'!$Z$2:$Z$4</definedName>
    <definedName name="LOCALIZATION__PRICEPOINT">'[12]x-Lists'!$Z$2:$Z$4</definedName>
    <definedName name="LocB" localSheetId="3">'NX PO 7.09.2025'!$AG$2:$AG$18</definedName>
    <definedName name="LocC" localSheetId="3">'NX PO 7.09.2025'!$AH$2:$AH$18</definedName>
    <definedName name="LocD" localSheetId="3">'NX PO 7.09.2025'!$AI$2:$AI$18</definedName>
    <definedName name="LocE" localSheetId="3">'NX PO 7.09.2025'!$AJ$2:$AJ$18</definedName>
    <definedName name="LocF" localSheetId="3">'NX PO 7.09.2025'!$AK$2:$AK$18</definedName>
    <definedName name="LocG" localSheetId="3">'NX PO 7.09.2025'!$AL$2:$AL$18</definedName>
    <definedName name="LocH" localSheetId="3">'NX PO 7.09.2025'!$AM$2:$AM$18</definedName>
    <definedName name="LocI" localSheetId="3">'NX PO 7.09.2025'!$AN$2:$AN$18</definedName>
    <definedName name="LocJ">'NX PO 7.09.2025'!$AO$2:$AO$18</definedName>
    <definedName name="LocK">'NX PO 7.09.2025'!$AP$2:$AP$18</definedName>
    <definedName name="LocL">'NX PO 7.09.2025'!$AQ$2:$AQ$18</definedName>
    <definedName name="LocM">'NX PO 7.09.2025'!$AR$2:$AR$18</definedName>
    <definedName name="LocN">'NX PO 7.09.2025'!$AS$2:$AS$18</definedName>
    <definedName name="LocO">'NX PO 7.09.2025'!$AT$2:$AT$18</definedName>
    <definedName name="LocP">'NX PO 7.09.2025'!$AU$2:$AU$18</definedName>
    <definedName name="LocQ">'NX PO 7.09.2025'!$AV$2:$AV$18</definedName>
    <definedName name="LocR">'NX PO 7.09.2025'!$AW$2:$AW$18</definedName>
    <definedName name="LocS">'NX PO 7.09.2025'!$AX$2:$AX$18</definedName>
    <definedName name="LocT">'NX PO 7.09.2025'!$AY$2:$AY$18</definedName>
    <definedName name="loctype" localSheetId="2">'[2]other data'!$BN$2:$BN$6</definedName>
    <definedName name="loctype">'[3]other data'!$BN$2:$BN$6</definedName>
    <definedName name="LocU">'NX PO 7.09.2025'!$AZ$2:$AZ$18</definedName>
    <definedName name="LocV">'NX PO 7.09.2025'!$BA$2:$BA$18</definedName>
    <definedName name="LocW">'NX PO 7.09.2025'!$BB$2:$BB$18</definedName>
    <definedName name="lowpievelour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'[7]Hardline Drop down'!$C$5:$C$21</definedName>
    <definedName name="ORDERTYPE" localSheetId="2">'[2]other data'!$AN$2:$AN$6</definedName>
    <definedName name="ORDERTYPE">'[3]other data'!$AN$2:$AN$6</definedName>
    <definedName name="OTB" localSheetId="2">'[2]other data'!$R$2:$R$14</definedName>
    <definedName name="OTB">'[3]other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ageType">'[4]1-Import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kgFormat">[15]Info!$E$2:$E$49</definedName>
    <definedName name="po_type" localSheetId="2">'[2]other data'!$AU$2:$AU$11</definedName>
    <definedName name="po_type">'[3]other data'!$AU$2:$AU$11</definedName>
    <definedName name="PORT_IFF">[22]a!$A$10:$B$35</definedName>
    <definedName name="ports" localSheetId="2">'[16]X-PORTS'!$D$4:$D$33</definedName>
    <definedName name="ports">'[17]X-PORTS'!$D$4:$D$33</definedName>
    <definedName name="PortSeq">'[4]1-Import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 localSheetId="2">[5]Mapping!$H$2:$H$3</definedName>
    <definedName name="Preticketed_Range">[6]Mapping!$H$2:$H$3</definedName>
    <definedName name="PrevBuy">'[4]1-Import Product Data Sheet'!$AR$26:$AR$27</definedName>
    <definedName name="PRICE" localSheetId="2">[18]LIST!$B$2:$B$6</definedName>
    <definedName name="PRICE">[19]LIST!$B$2:$B$6</definedName>
    <definedName name="_xlnm.Print_Area" localSheetId="3">'NX PO 7.09.2025'!$A$1:$BC$197</definedName>
    <definedName name="_xlnm.Print_Titles" localSheetId="3">'NX PO 7.09.2025'!$25:$25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 localSheetId="2">[23]Q1!$C$38</definedName>
    <definedName name="QSFOB">[24]Q1!$C$38</definedName>
    <definedName name="QSFOB_2">"'file://192.168.20.8/beyond%20basic/slard%20-%20design/customs%20memo/master%20copy%20quote%20sheet%202.xls'#$q1.$c$38"</definedName>
    <definedName name="Quilts">#REF!</definedName>
    <definedName name="RateSeq">'[4]1-Import Product Data Sheet'!$X$2</definedName>
    <definedName name="RETAILA" localSheetId="3">'NX PO 7.09.2025'!$AF$19</definedName>
    <definedName name="retailAK_O_YN_Range" localSheetId="2">[5]Mapping!$AR$2:$AR$3</definedName>
    <definedName name="retailAK_O_YN_Range">[6]Mapping!$AR$2:$AR$3</definedName>
    <definedName name="RETAILB" localSheetId="3">'NX PO 7.09.2025'!$AG$19</definedName>
    <definedName name="RETAILC" localSheetId="3">'NX PO 7.09.2025'!$AH$19</definedName>
    <definedName name="retailCA_O_YN_Range" localSheetId="2">[5]Mapping!$AV$2:$AV$3</definedName>
    <definedName name="retailCA_O_YN_Range">[6]Mapping!$AV$2:$AV$3</definedName>
    <definedName name="RETAILD" localSheetId="3">'NX PO 7.09.2025'!$AI$19</definedName>
    <definedName name="RETAILE" localSheetId="3">'NX PO 7.09.2025'!$AJ$19</definedName>
    <definedName name="RETAILF" localSheetId="3">'NX PO 7.09.2025'!$AK$19</definedName>
    <definedName name="RETAILG" localSheetId="3">'NX PO 7.09.2025'!$AL$19</definedName>
    <definedName name="RETAILH" localSheetId="3">'NX PO 7.09.2025'!$AM$19</definedName>
    <definedName name="retailHA_O_YN_Range" localSheetId="2">[5]Mapping!$AX$2:$AX$3</definedName>
    <definedName name="retailHA_O_YN_Range">[6]Mapping!$AX$2:$AX$3</definedName>
    <definedName name="RETAILI" localSheetId="3">'NX PO 7.09.2025'!$AN$19</definedName>
    <definedName name="RETAILJ">'NX PO 7.09.2025'!$AO$19</definedName>
    <definedName name="RETAILK">'NX PO 7.09.2025'!$AP$19</definedName>
    <definedName name="RETAILL">'NX PO 7.09.2025'!$AQ$19</definedName>
    <definedName name="RETAILM">'NX PO 7.09.2025'!$AR$19</definedName>
    <definedName name="RETAILN">'NX PO 7.09.2025'!$AS$19</definedName>
    <definedName name="RETAILO">'NX PO 7.09.2025'!$AT$19</definedName>
    <definedName name="RETAILP">'NX PO 7.09.2025'!$AU$19</definedName>
    <definedName name="retailPR_O_YN_Range" localSheetId="2">[5]Mapping!$AT$2:$AT$3</definedName>
    <definedName name="retailPR_O_YN_Range">[6]Mapping!$AT$2:$AT$3</definedName>
    <definedName name="RETAILQ">'NX PO 7.09.2025'!$AV$19</definedName>
    <definedName name="RETAILR">'NX PO 7.09.2025'!$AW$19</definedName>
    <definedName name="RETAILS">'NX PO 7.09.2025'!$AX$19</definedName>
    <definedName name="RETAILT">'NX PO 7.09.2025'!$AY$19</definedName>
    <definedName name="RETAILU">'NX PO 7.09.2025'!$AZ$19</definedName>
    <definedName name="retailUS_O_YN_Range" localSheetId="2">[5]Mapping!$AP$2:$AP$3</definedName>
    <definedName name="retailUS_O_YN_Range">[6]Mapping!$AP$2:$AP$3</definedName>
    <definedName name="RETAILV">'NX PO 7.09.2025'!$BA$19</definedName>
    <definedName name="RETAILW">'NX PO 7.09.2025'!$BB$19</definedName>
    <definedName name="rngCustomCols">'NX PO 7.09.2025'!$Y$25</definedName>
    <definedName name="rngRetailPrice">'NX PO 7.09.2025'!$K$26:$K$403</definedName>
    <definedName name="rngSortRange">'NX PO 7.09.2025'!$B$25:$BB$300</definedName>
    <definedName name="RoutingDesc" localSheetId="2">'[13]DOMESTIC Worksheet'!$AG$3:$AG$12</definedName>
    <definedName name="RoutingDesc">'[14]DOMESTIC Worksheet'!$AG$3:$AG$12</definedName>
    <definedName name="runnum" localSheetId="2">'[2]other data'!$BI$2:$BI$18</definedName>
    <definedName name="runnum">'[3]other data'!$BI$2:$BI$18</definedName>
    <definedName name="scalenum" localSheetId="2">'[2]other data'!$BG$2:$BG$18</definedName>
    <definedName name="scalenum">'[3]other data'!$BG$2:$BG$18</definedName>
    <definedName name="Season">'[7]Hardline Drop down'!$D$5:$D$15</definedName>
    <definedName name="Seasonal">#REF!</definedName>
    <definedName name="SellUnits_Range" localSheetId="2">[5]Mapping!$D$2:$D$53</definedName>
    <definedName name="SellUnits_Range">[6]Mapping!$D$2:$D$53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 localSheetId="2">[2]comments!$B$3:$B$54</definedName>
    <definedName name="SPECIAL">[3]comments!$B$3:$B$54</definedName>
    <definedName name="ssn_code" localSheetId="2">'[2]other data'!$AQ$2:$AQ$110</definedName>
    <definedName name="ssn_code">'[3]other data'!$AQ$2:$AQ$110</definedName>
    <definedName name="ssn_phase" localSheetId="2">'[2]other data'!$AS$2:$AS$83</definedName>
    <definedName name="ssn_phase">'[3]other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 localSheetId="2">[5]Mapping!$BB$2:$BB$3</definedName>
    <definedName name="suggestedMessage_Range">[6]Mapping!$BB$2:$BB$3</definedName>
    <definedName name="SUPPLIER" localSheetId="2">'[2]vendor info'!$A$4:$A$400</definedName>
    <definedName name="SUPPLIER">'[3]vendor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 localSheetId="2">'[2]other data'!$AK$2:$AK$10</definedName>
    <definedName name="TBJ">'[3]other data'!$AK$2:$AK$10</definedName>
    <definedName name="TERMS" localSheetId="2">'[2]other data'!$P$2:$P$7</definedName>
    <definedName name="TERMS">'[3]other data'!$P$2:$P$7</definedName>
    <definedName name="THEME" localSheetId="2">'[11]x-Lists'!$AQ$2:$AQ$12</definedName>
    <definedName name="THEME">'[12]x-Lists'!$AQ$2:$AQ$12</definedName>
    <definedName name="TICKET" localSheetId="2">[2]tickets!$B$3:$B$27</definedName>
    <definedName name="TICKET">[3]tickets!$B$3:$B$27</definedName>
    <definedName name="ticket2" localSheetId="2">[2]tickets!$G$3:$G$27</definedName>
    <definedName name="ticket2">[3]tickets!$G$3:$G$27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 localSheetId="2">'[11]x-Lists'!$AR$2:$AR$23</definedName>
    <definedName name="TREATMENT">'[12]x-Lists'!$AR$2:$AR$23</definedName>
    <definedName name="UDA3A" localSheetId="2">'[2]other data'!$AY$2:$AY$4</definedName>
    <definedName name="UDA3A">'[3]other data'!$AY$2:$AY$4</definedName>
    <definedName name="UDA3B" localSheetId="2">'[2]other data'!$AZ$2:$AZ$6</definedName>
    <definedName name="UDA3B">'[3]other data'!$AZ$2:$AZ$6</definedName>
    <definedName name="UNIT">[9]Sheet1!$EF$2:$EF$3</definedName>
    <definedName name="UNITSA" localSheetId="3">'NX PO 7.09.2025'!$AF$22</definedName>
    <definedName name="UNITSB" localSheetId="3">'NX PO 7.09.2025'!$AG$22</definedName>
    <definedName name="UNITSC" localSheetId="3">'NX PO 7.09.2025'!$AH$22</definedName>
    <definedName name="UNITSD" localSheetId="3">'NX PO 7.09.2025'!$AI$22</definedName>
    <definedName name="UNITSE" localSheetId="3">'NX PO 7.09.2025'!$AJ$22</definedName>
    <definedName name="UNITSF" localSheetId="3">'NX PO 7.09.2025'!$AK$22</definedName>
    <definedName name="UNITSG" localSheetId="3">'NX PO 7.09.2025'!$AL$22</definedName>
    <definedName name="UNITSH" localSheetId="3">'NX PO 7.09.2025'!$AM$22</definedName>
    <definedName name="UNITSI" localSheetId="3">'NX PO 7.09.2025'!$AN$22</definedName>
    <definedName name="UNITSJ">'NX PO 7.09.2025'!$AO$22</definedName>
    <definedName name="UNITSK">'NX PO 7.09.2025'!$AP$22</definedName>
    <definedName name="UNITSL">'NX PO 7.09.2025'!$AQ$22</definedName>
    <definedName name="UNITSM">'NX PO 7.09.2025'!$AR$22</definedName>
    <definedName name="UNITSN">'NX PO 7.09.2025'!$AS$22</definedName>
    <definedName name="UNITSO">'NX PO 7.09.2025'!$AT$22</definedName>
    <definedName name="UNITSP">'NX PO 7.09.2025'!$AU$22</definedName>
    <definedName name="UNITSQ">'NX PO 7.09.2025'!$AV$22</definedName>
    <definedName name="UNITSR">'NX PO 7.09.2025'!$AW$22</definedName>
    <definedName name="UNITSS">'NX PO 7.09.2025'!$AX$22</definedName>
    <definedName name="UNITST">'NX PO 7.09.2025'!$AY$22</definedName>
    <definedName name="UNITSU">'NX PO 7.09.2025'!$AZ$22</definedName>
    <definedName name="UNITSV">'NX PO 7.09.2025'!$BA$22</definedName>
    <definedName name="UNITSW">'NX PO 7.09.2025'!$BB$22</definedName>
    <definedName name="upc" localSheetId="2">'[2]other data'!$AH$2:$AH$10</definedName>
    <definedName name="upc">'[3]other data'!$AH$2:$AH$10</definedName>
    <definedName name="UPC1A" localSheetId="2">'[2]other data'!$BD$2:$BD$5</definedName>
    <definedName name="UPC1A">'[3]other data'!$BD$2:$BD$5</definedName>
    <definedName name="UPC2A" localSheetId="2">'[2]other data'!$BF$2:$BF$5</definedName>
    <definedName name="UPC2A">'[3]other data'!$BF$2:$BF$5</definedName>
    <definedName name="Upload">'[7]Hardline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 localSheetId="2">'[16]X-PORTS'!$I$5:$I$7</definedName>
    <definedName name="USPORTS">'[17]X-PORTS'!$I$5:$I$7</definedName>
    <definedName name="VendorType">'[7]Hardline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 localSheetId="2">'[2]other data'!$BL$2:$BL$24</definedName>
    <definedName name="WAREHOUSE">'[3]other data'!$BL$2:$BL$24</definedName>
    <definedName name="Window_Treatments_Hardware_Accessories">#REF!</definedName>
    <definedName name="Window_Treatments_Hardware_Accessories.">#REF!</definedName>
    <definedName name="wood">[9]Sheet1!$EG$2:$EG$3</definedName>
    <definedName name="World1">[8]Lists!$H$6:$H$29</definedName>
    <definedName name="wvu.MARK.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 localSheetId="2">'[2]other data'!$BB$2:$BB$5</definedName>
    <definedName name="YNE">'[3]other data'!$BB$2:$BB$5</definedName>
    <definedName name="YNES" localSheetId="2">'[2]other data'!$BR$2:$BR$6</definedName>
    <definedName name="YNES">'[3]other data'!$BR$2:$BR$6</definedName>
    <definedName name="Z_89257DB4_3651_47CE_9496_20006E2E388A_.wvu.PrintArea" localSheetId="3" hidden="1">'NX PO 7.09.2025'!$A$4:$BC$204</definedName>
    <definedName name="Z_89257DB4_3651_47CE_9496_20006E2E388A_.wvu.PrintTitles" localSheetId="3" hidden="1">'NX PO 7.09.2025'!$25:$25</definedName>
    <definedName name="Z_97DC60C9_C077_4988_A636_063A58FD8900_.wvu.PrintArea" localSheetId="3" hidden="1">'NX PO 7.09.2025'!$A$4:$BC$204</definedName>
    <definedName name="Z_97DC60C9_C077_4988_A636_063A58FD8900_.wvu.PrintTitles" localSheetId="3" hidden="1">'NX PO 7.09.2025'!$25:$25</definedName>
    <definedName name="Z_AFAB85A5_5E0F_4075_B4CE_912492A62297_.wvu.PrintArea" localSheetId="3" hidden="1">'NX PO 7.09.2025'!$A$4:$BC$204</definedName>
    <definedName name="Z_AFAB85A5_5E0F_4075_B4CE_912492A62297_.wvu.PrintTitles" localSheetId="3" hidden="1">'NX PO 7.09.2025'!$25:$25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7" l="1"/>
  <c r="AG4" i="8"/>
  <c r="AG7" i="8"/>
  <c r="AG6" i="8"/>
  <c r="AG5" i="8"/>
  <c r="T7" i="8" l="1"/>
  <c r="T5" i="8"/>
  <c r="T6" i="8"/>
  <c r="T4" i="8"/>
  <c r="L64" i="11" l="1"/>
  <c r="K64" i="11"/>
  <c r="L61" i="11"/>
  <c r="K61" i="11"/>
  <c r="J61" i="11"/>
  <c r="I61" i="11"/>
  <c r="H61" i="11"/>
  <c r="F61" i="11"/>
  <c r="L60" i="11"/>
  <c r="K60" i="11"/>
  <c r="J60" i="11"/>
  <c r="I60" i="11"/>
  <c r="I64" i="11" s="1"/>
  <c r="H60" i="11"/>
  <c r="F60" i="11"/>
  <c r="E60" i="11"/>
  <c r="D60" i="11"/>
  <c r="C60" i="11"/>
  <c r="B60" i="11"/>
  <c r="L59" i="11"/>
  <c r="K59" i="11"/>
  <c r="J59" i="11"/>
  <c r="J64" i="11" s="1"/>
  <c r="I59" i="11"/>
  <c r="H59" i="11"/>
  <c r="H64" i="11" s="1"/>
  <c r="F59" i="11"/>
  <c r="F64" i="11" s="1"/>
  <c r="E59" i="11"/>
  <c r="E61" i="11" s="1"/>
  <c r="D59" i="11"/>
  <c r="D61" i="11" s="1"/>
  <c r="C59" i="11"/>
  <c r="C61" i="11" s="1"/>
  <c r="B59" i="11"/>
  <c r="B61" i="11" s="1"/>
  <c r="D57" i="11"/>
  <c r="L56" i="11"/>
  <c r="K56" i="11"/>
  <c r="J56" i="11"/>
  <c r="I56" i="11"/>
  <c r="H56" i="11"/>
  <c r="F56" i="11"/>
  <c r="E56" i="11"/>
  <c r="D56" i="11"/>
  <c r="C56" i="11"/>
  <c r="C57" i="11" s="1"/>
  <c r="B56" i="11"/>
  <c r="B57" i="11" s="1"/>
  <c r="L50" i="11"/>
  <c r="L57" i="11" s="1"/>
  <c r="K50" i="11"/>
  <c r="K57" i="11" s="1"/>
  <c r="J50" i="11"/>
  <c r="I50" i="11"/>
  <c r="H50" i="11"/>
  <c r="F50" i="11"/>
  <c r="E50" i="11"/>
  <c r="D50" i="11"/>
  <c r="C50" i="11"/>
  <c r="B50" i="11"/>
  <c r="L46" i="11"/>
  <c r="K46" i="11"/>
  <c r="J46" i="11"/>
  <c r="J57" i="11" s="1"/>
  <c r="I46" i="11"/>
  <c r="I57" i="11" s="1"/>
  <c r="H46" i="11"/>
  <c r="H57" i="11" s="1"/>
  <c r="F46" i="11"/>
  <c r="F57" i="11" s="1"/>
  <c r="E46" i="11"/>
  <c r="D46" i="11"/>
  <c r="C46" i="11"/>
  <c r="B46" i="11"/>
  <c r="H44" i="11"/>
  <c r="L40" i="11"/>
  <c r="K40" i="11"/>
  <c r="J40" i="11"/>
  <c r="I40" i="11"/>
  <c r="H40" i="11"/>
  <c r="F40" i="11"/>
  <c r="E40" i="11"/>
  <c r="D40" i="11"/>
  <c r="C40" i="11"/>
  <c r="B40" i="11"/>
  <c r="L36" i="11"/>
  <c r="K36" i="11"/>
  <c r="J36" i="11"/>
  <c r="I36" i="11"/>
  <c r="H36" i="11"/>
  <c r="F36" i="11"/>
  <c r="E36" i="11"/>
  <c r="D36" i="11"/>
  <c r="C36" i="11"/>
  <c r="B36" i="11"/>
  <c r="L32" i="11"/>
  <c r="K32" i="11"/>
  <c r="J32" i="11"/>
  <c r="I32" i="11"/>
  <c r="H32" i="11"/>
  <c r="F32" i="11"/>
  <c r="E32" i="11"/>
  <c r="D32" i="11"/>
  <c r="C32" i="11"/>
  <c r="B32" i="11"/>
  <c r="L28" i="11"/>
  <c r="K28" i="11"/>
  <c r="J28" i="11"/>
  <c r="I28" i="11"/>
  <c r="H28" i="11"/>
  <c r="F28" i="11"/>
  <c r="E28" i="11"/>
  <c r="E57" i="11" s="1"/>
  <c r="D28" i="11"/>
  <c r="C28" i="11"/>
  <c r="B28" i="11"/>
  <c r="F24" i="11"/>
  <c r="D24" i="11"/>
  <c r="D58" i="11" s="1"/>
  <c r="C24" i="11"/>
  <c r="B24" i="11"/>
  <c r="L11" i="11"/>
  <c r="L24" i="11" s="1"/>
  <c r="F11" i="11"/>
  <c r="D11" i="11"/>
  <c r="C11" i="11"/>
  <c r="B11" i="11"/>
  <c r="L10" i="11"/>
  <c r="K10" i="11"/>
  <c r="K11" i="11" s="1"/>
  <c r="K24" i="11" s="1"/>
  <c r="K58" i="11" s="1"/>
  <c r="K65" i="11" s="1"/>
  <c r="J10" i="11"/>
  <c r="J11" i="11" s="1"/>
  <c r="J24" i="11" s="1"/>
  <c r="J58" i="11" s="1"/>
  <c r="J65" i="11" s="1"/>
  <c r="I10" i="11"/>
  <c r="I11" i="11" s="1"/>
  <c r="I24" i="11" s="1"/>
  <c r="I58" i="11" s="1"/>
  <c r="I65" i="11" s="1"/>
  <c r="H10" i="11"/>
  <c r="H11" i="11" s="1"/>
  <c r="H24" i="11" s="1"/>
  <c r="F10" i="11"/>
  <c r="E10" i="11"/>
  <c r="E11" i="11" s="1"/>
  <c r="E24" i="11" s="1"/>
  <c r="D10" i="11"/>
  <c r="C10" i="11"/>
  <c r="B10" i="11"/>
  <c r="I66" i="11" l="1"/>
  <c r="I67" i="11"/>
  <c r="I68" i="11" s="1"/>
  <c r="J66" i="11"/>
  <c r="J67" i="11"/>
  <c r="J68" i="11" s="1"/>
  <c r="K66" i="11"/>
  <c r="K67" i="11"/>
  <c r="K68" i="11" s="1"/>
  <c r="L58" i="11"/>
  <c r="L65" i="11" s="1"/>
  <c r="B58" i="11"/>
  <c r="C58" i="11"/>
  <c r="E58" i="11"/>
  <c r="E65" i="11" s="1"/>
  <c r="D65" i="11"/>
  <c r="F58" i="11"/>
  <c r="F65" i="11" s="1"/>
  <c r="H58" i="11"/>
  <c r="H65" i="11" s="1"/>
  <c r="B64" i="11"/>
  <c r="C64" i="11"/>
  <c r="D64" i="11"/>
  <c r="E64" i="11"/>
  <c r="H67" i="11" l="1"/>
  <c r="H68" i="11" s="1"/>
  <c r="H66" i="11"/>
  <c r="F67" i="11"/>
  <c r="F68" i="11" s="1"/>
  <c r="F66" i="11"/>
  <c r="D67" i="11"/>
  <c r="D68" i="11" s="1"/>
  <c r="D66" i="11"/>
  <c r="E67" i="11"/>
  <c r="E68" i="11" s="1"/>
  <c r="E66" i="11"/>
  <c r="C65" i="11"/>
  <c r="B65" i="11"/>
  <c r="L66" i="11"/>
  <c r="L67" i="11"/>
  <c r="L68" i="11" s="1"/>
  <c r="B66" i="11" l="1"/>
  <c r="B67" i="11"/>
  <c r="B68" i="11" s="1"/>
  <c r="C66" i="11"/>
  <c r="C67" i="11"/>
  <c r="C68" i="11" s="1"/>
  <c r="BB23" i="9" l="1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O21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BB19" i="9"/>
  <c r="BB21" i="9" s="1"/>
  <c r="BA19" i="9"/>
  <c r="BA21" i="9" s="1"/>
  <c r="AZ19" i="9"/>
  <c r="AZ21" i="9" s="1"/>
  <c r="AY19" i="9"/>
  <c r="AY21" i="9" s="1"/>
  <c r="AX19" i="9"/>
  <c r="AX21" i="9" s="1"/>
  <c r="AW19" i="9"/>
  <c r="AW21" i="9" s="1"/>
  <c r="AV19" i="9"/>
  <c r="AV21" i="9" s="1"/>
  <c r="AU19" i="9"/>
  <c r="AU21" i="9" s="1"/>
  <c r="AT19" i="9"/>
  <c r="AT21" i="9" s="1"/>
  <c r="AS19" i="9"/>
  <c r="AR19" i="9"/>
  <c r="AQ19" i="9"/>
  <c r="AP19" i="9"/>
  <c r="AO19" i="9"/>
  <c r="AN19" i="9"/>
  <c r="AM19" i="9"/>
  <c r="AL19" i="9"/>
  <c r="AK19" i="9"/>
  <c r="AK21" i="9" s="1"/>
  <c r="AJ19" i="9"/>
  <c r="AJ21" i="9" s="1"/>
  <c r="AI19" i="9"/>
  <c r="AI21" i="9" s="1"/>
  <c r="AH19" i="9"/>
  <c r="AG19" i="9"/>
  <c r="AG21" i="9" s="1"/>
  <c r="AF19" i="9"/>
  <c r="AF21" i="9" s="1"/>
  <c r="J14" i="9"/>
  <c r="K2" i="9"/>
  <c r="BA5" i="8"/>
  <c r="BA6" i="8"/>
  <c r="BA7" i="8"/>
  <c r="BA4" i="8"/>
  <c r="D3" i="7"/>
  <c r="BD7" i="8"/>
  <c r="AU7" i="8"/>
  <c r="AR7" i="8"/>
  <c r="AO7" i="8"/>
  <c r="AM7" i="8"/>
  <c r="AK7" i="8"/>
  <c r="AH7" i="8"/>
  <c r="AB7" i="8"/>
  <c r="AC7" i="8" s="1"/>
  <c r="AE7" i="8" s="1"/>
  <c r="S7" i="8"/>
  <c r="BD6" i="8"/>
  <c r="AU6" i="8"/>
  <c r="AR6" i="8"/>
  <c r="AO6" i="8"/>
  <c r="AM6" i="8"/>
  <c r="AK6" i="8"/>
  <c r="AH6" i="8"/>
  <c r="AB6" i="8"/>
  <c r="AC6" i="8" s="1"/>
  <c r="AE6" i="8" s="1"/>
  <c r="S6" i="8"/>
  <c r="BD5" i="8"/>
  <c r="AU5" i="8"/>
  <c r="AR5" i="8"/>
  <c r="AO5" i="8"/>
  <c r="AM5" i="8"/>
  <c r="AK5" i="8"/>
  <c r="AH5" i="8"/>
  <c r="AB5" i="8"/>
  <c r="AC5" i="8" s="1"/>
  <c r="AE5" i="8" s="1"/>
  <c r="S5" i="8"/>
  <c r="BD4" i="8"/>
  <c r="AU4" i="8"/>
  <c r="AR4" i="8"/>
  <c r="AO4" i="8"/>
  <c r="AM4" i="8"/>
  <c r="AK4" i="8"/>
  <c r="AH4" i="8"/>
  <c r="AB4" i="8"/>
  <c r="AC4" i="8" s="1"/>
  <c r="AE4" i="8" s="1"/>
  <c r="S4" i="8"/>
  <c r="AI6" i="8" l="1"/>
  <c r="AN21" i="9"/>
  <c r="AP21" i="9"/>
  <c r="AM21" i="9"/>
  <c r="AQ21" i="9"/>
  <c r="AC378" i="9"/>
  <c r="AD378" i="9" s="1"/>
  <c r="AC59" i="9"/>
  <c r="AD59" i="9" s="1"/>
  <c r="AC199" i="9"/>
  <c r="AD199" i="9" s="1"/>
  <c r="AC339" i="9"/>
  <c r="AD339" i="9" s="1"/>
  <c r="AC97" i="9"/>
  <c r="AD97" i="9" s="1"/>
  <c r="AC296" i="9"/>
  <c r="AD296" i="9" s="1"/>
  <c r="AC69" i="9"/>
  <c r="AD69" i="9" s="1"/>
  <c r="AC212" i="9"/>
  <c r="AD212" i="9" s="1"/>
  <c r="AC254" i="9"/>
  <c r="AD254" i="9" s="1"/>
  <c r="AC70" i="9"/>
  <c r="AD70" i="9" s="1"/>
  <c r="AC297" i="9"/>
  <c r="AD297" i="9" s="1"/>
  <c r="AC39" i="9"/>
  <c r="AD39" i="9" s="1"/>
  <c r="AC133" i="9"/>
  <c r="AD133" i="9" s="1"/>
  <c r="AC255" i="9"/>
  <c r="AD255" i="9" s="1"/>
  <c r="AL21" i="9"/>
  <c r="AC311" i="9"/>
  <c r="AD311" i="9" s="1"/>
  <c r="AC318" i="9"/>
  <c r="AD318" i="9" s="1"/>
  <c r="AC74" i="9"/>
  <c r="AD74" i="9" s="1"/>
  <c r="AC269" i="9"/>
  <c r="AD269" i="9" s="1"/>
  <c r="AC84" i="9"/>
  <c r="AD84" i="9" s="1"/>
  <c r="AC184" i="9"/>
  <c r="AD184" i="9" s="1"/>
  <c r="AC319" i="9"/>
  <c r="AD319" i="9" s="1"/>
  <c r="AC150" i="9"/>
  <c r="AD150" i="9" s="1"/>
  <c r="AC130" i="9"/>
  <c r="AD130" i="9" s="1"/>
  <c r="AC252" i="9"/>
  <c r="AD252" i="9" s="1"/>
  <c r="AC66" i="9"/>
  <c r="AD66" i="9" s="1"/>
  <c r="AC165" i="9"/>
  <c r="AD165" i="9" s="1"/>
  <c r="AC38" i="9"/>
  <c r="AD38" i="9" s="1"/>
  <c r="AC98" i="9"/>
  <c r="AD98" i="9" s="1"/>
  <c r="AC353" i="9"/>
  <c r="AD353" i="9" s="1"/>
  <c r="AC132" i="9"/>
  <c r="AD132" i="9" s="1"/>
  <c r="AC177" i="9"/>
  <c r="AD177" i="9" s="1"/>
  <c r="AC213" i="9"/>
  <c r="AD213" i="9" s="1"/>
  <c r="AC104" i="9"/>
  <c r="AD104" i="9" s="1"/>
  <c r="AC361" i="9"/>
  <c r="AD361" i="9" s="1"/>
  <c r="AC105" i="9"/>
  <c r="AD105" i="9" s="1"/>
  <c r="AC178" i="9"/>
  <c r="AD178" i="9" s="1"/>
  <c r="AC214" i="9"/>
  <c r="AD214" i="9" s="1"/>
  <c r="AC41" i="9"/>
  <c r="AD41" i="9" s="1"/>
  <c r="AC149" i="9"/>
  <c r="AD149" i="9" s="1"/>
  <c r="AC363" i="9"/>
  <c r="AD363" i="9" s="1"/>
  <c r="AC51" i="9"/>
  <c r="AD51" i="9" s="1"/>
  <c r="AC115" i="9"/>
  <c r="AD115" i="9" s="1"/>
  <c r="AC230" i="9"/>
  <c r="AD230" i="9" s="1"/>
  <c r="AC234" i="9"/>
  <c r="AD234" i="9" s="1"/>
  <c r="AC276" i="9"/>
  <c r="AD276" i="9" s="1"/>
  <c r="AC377" i="9"/>
  <c r="AD377" i="9" s="1"/>
  <c r="AC52" i="9"/>
  <c r="AD52" i="9" s="1"/>
  <c r="AC118" i="9"/>
  <c r="AD118" i="9" s="1"/>
  <c r="AC333" i="9"/>
  <c r="AD333" i="9" s="1"/>
  <c r="J13" i="9"/>
  <c r="AC395" i="9"/>
  <c r="AD395" i="9" s="1"/>
  <c r="AC374" i="9"/>
  <c r="AD374" i="9" s="1"/>
  <c r="AC308" i="9"/>
  <c r="AD308" i="9" s="1"/>
  <c r="AC284" i="9"/>
  <c r="AD284" i="9" s="1"/>
  <c r="AC266" i="9"/>
  <c r="AD266" i="9" s="1"/>
  <c r="AC226" i="9"/>
  <c r="AD226" i="9" s="1"/>
  <c r="AC209" i="9"/>
  <c r="AD209" i="9" s="1"/>
  <c r="AC175" i="9"/>
  <c r="AD175" i="9" s="1"/>
  <c r="AC142" i="9"/>
  <c r="AD142" i="9" s="1"/>
  <c r="AC95" i="9"/>
  <c r="AD95" i="9" s="1"/>
  <c r="AC80" i="9"/>
  <c r="AD80" i="9" s="1"/>
  <c r="AC62" i="9"/>
  <c r="AD62" i="9" s="1"/>
  <c r="AC49" i="9"/>
  <c r="AD49" i="9" s="1"/>
  <c r="AC31" i="9"/>
  <c r="AD31" i="9" s="1"/>
  <c r="J11" i="9"/>
  <c r="AC350" i="9"/>
  <c r="AD350" i="9" s="1"/>
  <c r="AC307" i="9"/>
  <c r="AD307" i="9" s="1"/>
  <c r="AC282" i="9"/>
  <c r="AD282" i="9" s="1"/>
  <c r="AC265" i="9"/>
  <c r="AD265" i="9" s="1"/>
  <c r="AC174" i="9"/>
  <c r="AD174" i="9" s="1"/>
  <c r="AC128" i="9"/>
  <c r="AD128" i="9" s="1"/>
  <c r="AC77" i="9"/>
  <c r="AD77" i="9" s="1"/>
  <c r="AC48" i="9"/>
  <c r="AD48" i="9" s="1"/>
  <c r="AC394" i="9"/>
  <c r="AD394" i="9" s="1"/>
  <c r="AC324" i="9"/>
  <c r="AD324" i="9" s="1"/>
  <c r="AC242" i="9"/>
  <c r="AD242" i="9" s="1"/>
  <c r="AC224" i="9"/>
  <c r="AD224" i="9" s="1"/>
  <c r="AC156" i="9"/>
  <c r="AD156" i="9" s="1"/>
  <c r="AC109" i="9"/>
  <c r="AD109" i="9" s="1"/>
  <c r="AC94" i="9"/>
  <c r="AD94" i="9" s="1"/>
  <c r="AC76" i="9"/>
  <c r="AD76" i="9" s="1"/>
  <c r="AC30" i="9"/>
  <c r="AD30" i="9" s="1"/>
  <c r="AC389" i="9"/>
  <c r="AD389" i="9" s="1"/>
  <c r="AC366" i="9"/>
  <c r="AD366" i="9" s="1"/>
  <c r="AC346" i="9"/>
  <c r="AD346" i="9" s="1"/>
  <c r="AC280" i="9"/>
  <c r="AD280" i="9" s="1"/>
  <c r="AC263" i="9"/>
  <c r="AD263" i="9" s="1"/>
  <c r="AC223" i="9"/>
  <c r="AD223" i="9" s="1"/>
  <c r="AC202" i="9"/>
  <c r="AD202" i="9" s="1"/>
  <c r="AC186" i="9"/>
  <c r="AD186" i="9" s="1"/>
  <c r="AC140" i="9"/>
  <c r="AD140" i="9" s="1"/>
  <c r="AC122" i="9"/>
  <c r="AD122" i="9" s="1"/>
  <c r="AC107" i="9"/>
  <c r="AD107" i="9" s="1"/>
  <c r="AC60" i="9"/>
  <c r="AD60" i="9" s="1"/>
  <c r="AC322" i="9"/>
  <c r="AD322" i="9" s="1"/>
  <c r="AC303" i="9"/>
  <c r="AD303" i="9" s="1"/>
  <c r="AC279" i="9"/>
  <c r="AD279" i="9" s="1"/>
  <c r="AC241" i="9"/>
  <c r="AD241" i="9" s="1"/>
  <c r="AC172" i="9"/>
  <c r="AD172" i="9" s="1"/>
  <c r="AC139" i="9"/>
  <c r="AD139" i="9" s="1"/>
  <c r="AC93" i="9"/>
  <c r="AD93" i="9" s="1"/>
  <c r="AC42" i="9"/>
  <c r="AD42" i="9" s="1"/>
  <c r="AC388" i="9"/>
  <c r="AD388" i="9" s="1"/>
  <c r="AC364" i="9"/>
  <c r="AD364" i="9" s="1"/>
  <c r="AC345" i="9"/>
  <c r="AD345" i="9" s="1"/>
  <c r="AC321" i="9"/>
  <c r="AD321" i="9" s="1"/>
  <c r="AC256" i="9"/>
  <c r="AD256" i="9" s="1"/>
  <c r="AC238" i="9"/>
  <c r="AD238" i="9" s="1"/>
  <c r="AC221" i="9"/>
  <c r="AD221" i="9" s="1"/>
  <c r="AC200" i="9"/>
  <c r="AD200" i="9" s="1"/>
  <c r="AC185" i="9"/>
  <c r="AD185" i="9" s="1"/>
  <c r="AC167" i="9"/>
  <c r="AD167" i="9" s="1"/>
  <c r="AC154" i="9"/>
  <c r="AD154" i="9" s="1"/>
  <c r="AC121" i="9"/>
  <c r="AD121" i="9" s="1"/>
  <c r="AC86" i="9"/>
  <c r="AD86" i="9" s="1"/>
  <c r="AC119" i="9"/>
  <c r="AD119" i="9" s="1"/>
  <c r="AC151" i="9"/>
  <c r="AD151" i="9" s="1"/>
  <c r="AC195" i="9"/>
  <c r="AD195" i="9" s="1"/>
  <c r="AC235" i="9"/>
  <c r="AD235" i="9" s="1"/>
  <c r="AC277" i="9"/>
  <c r="AD277" i="9" s="1"/>
  <c r="AC53" i="9"/>
  <c r="AD53" i="9" s="1"/>
  <c r="AC196" i="9"/>
  <c r="AD196" i="9" s="1"/>
  <c r="AC335" i="9"/>
  <c r="AD335" i="9" s="1"/>
  <c r="AC382" i="9"/>
  <c r="AD382" i="9" s="1"/>
  <c r="AC87" i="9"/>
  <c r="AD87" i="9" s="1"/>
  <c r="AC164" i="9"/>
  <c r="AD164" i="9" s="1"/>
  <c r="AC237" i="9"/>
  <c r="AD237" i="9" s="1"/>
  <c r="AC291" i="9"/>
  <c r="AD291" i="9" s="1"/>
  <c r="AC336" i="9"/>
  <c r="AD336" i="9" s="1"/>
  <c r="AC400" i="9"/>
  <c r="AD400" i="9" s="1"/>
  <c r="AC393" i="9"/>
  <c r="AD393" i="9" s="1"/>
  <c r="AC386" i="9"/>
  <c r="AD386" i="9" s="1"/>
  <c r="AC379" i="9"/>
  <c r="AD379" i="9" s="1"/>
  <c r="AC372" i="9"/>
  <c r="AD372" i="9" s="1"/>
  <c r="AC365" i="9"/>
  <c r="AD365" i="9" s="1"/>
  <c r="AC358" i="9"/>
  <c r="AD358" i="9" s="1"/>
  <c r="AC351" i="9"/>
  <c r="AD351" i="9" s="1"/>
  <c r="AC344" i="9"/>
  <c r="AD344" i="9" s="1"/>
  <c r="AC337" i="9"/>
  <c r="AD337" i="9" s="1"/>
  <c r="AC330" i="9"/>
  <c r="AD330" i="9" s="1"/>
  <c r="AC323" i="9"/>
  <c r="AD323" i="9" s="1"/>
  <c r="AC316" i="9"/>
  <c r="AD316" i="9" s="1"/>
  <c r="AC309" i="9"/>
  <c r="AD309" i="9" s="1"/>
  <c r="AC302" i="9"/>
  <c r="AD302" i="9" s="1"/>
  <c r="AC295" i="9"/>
  <c r="AD295" i="9" s="1"/>
  <c r="AC288" i="9"/>
  <c r="AD288" i="9" s="1"/>
  <c r="AC281" i="9"/>
  <c r="AD281" i="9" s="1"/>
  <c r="AC274" i="9"/>
  <c r="AD274" i="9" s="1"/>
  <c r="AC267" i="9"/>
  <c r="AD267" i="9" s="1"/>
  <c r="AC260" i="9"/>
  <c r="AD260" i="9" s="1"/>
  <c r="AC253" i="9"/>
  <c r="AD253" i="9" s="1"/>
  <c r="AC246" i="9"/>
  <c r="AD246" i="9" s="1"/>
  <c r="AC239" i="9"/>
  <c r="AD239" i="9" s="1"/>
  <c r="AC232" i="9"/>
  <c r="AD232" i="9" s="1"/>
  <c r="AC225" i="9"/>
  <c r="AD225" i="9" s="1"/>
  <c r="AC218" i="9"/>
  <c r="AD218" i="9" s="1"/>
  <c r="AC211" i="9"/>
  <c r="AD211" i="9" s="1"/>
  <c r="AC204" i="9"/>
  <c r="AD204" i="9" s="1"/>
  <c r="AC197" i="9"/>
  <c r="AD197" i="9" s="1"/>
  <c r="AC190" i="9"/>
  <c r="AD190" i="9" s="1"/>
  <c r="AC183" i="9"/>
  <c r="AD183" i="9" s="1"/>
  <c r="AC176" i="9"/>
  <c r="AD176" i="9" s="1"/>
  <c r="AC169" i="9"/>
  <c r="AD169" i="9" s="1"/>
  <c r="AC162" i="9"/>
  <c r="AD162" i="9" s="1"/>
  <c r="AC155" i="9"/>
  <c r="AD155" i="9" s="1"/>
  <c r="AC148" i="9"/>
  <c r="AD148" i="9" s="1"/>
  <c r="AC141" i="9"/>
  <c r="AD141" i="9" s="1"/>
  <c r="AC134" i="9"/>
  <c r="AD134" i="9" s="1"/>
  <c r="AC127" i="9"/>
  <c r="AD127" i="9" s="1"/>
  <c r="AC120" i="9"/>
  <c r="AD120" i="9" s="1"/>
  <c r="AC113" i="9"/>
  <c r="AD113" i="9" s="1"/>
  <c r="AC106" i="9"/>
  <c r="AD106" i="9" s="1"/>
  <c r="AC99" i="9"/>
  <c r="AD99" i="9" s="1"/>
  <c r="AC92" i="9"/>
  <c r="AD92" i="9" s="1"/>
  <c r="AC85" i="9"/>
  <c r="AD85" i="9" s="1"/>
  <c r="AC78" i="9"/>
  <c r="AD78" i="9" s="1"/>
  <c r="AC71" i="9"/>
  <c r="AD71" i="9" s="1"/>
  <c r="AC64" i="9"/>
  <c r="AD64" i="9" s="1"/>
  <c r="AC57" i="9"/>
  <c r="AD57" i="9" s="1"/>
  <c r="AC50" i="9"/>
  <c r="AD50" i="9" s="1"/>
  <c r="AC43" i="9"/>
  <c r="AD43" i="9" s="1"/>
  <c r="AC36" i="9"/>
  <c r="AD36" i="9" s="1"/>
  <c r="AC29" i="9"/>
  <c r="AD29" i="9" s="1"/>
  <c r="AC397" i="9"/>
  <c r="AD397" i="9" s="1"/>
  <c r="AC390" i="9"/>
  <c r="AD390" i="9" s="1"/>
  <c r="AC383" i="9"/>
  <c r="AD383" i="9" s="1"/>
  <c r="AC376" i="9"/>
  <c r="AD376" i="9" s="1"/>
  <c r="AC369" i="9"/>
  <c r="AD369" i="9" s="1"/>
  <c r="AC362" i="9"/>
  <c r="AD362" i="9" s="1"/>
  <c r="AC355" i="9"/>
  <c r="AD355" i="9" s="1"/>
  <c r="AC348" i="9"/>
  <c r="AD348" i="9" s="1"/>
  <c r="AC341" i="9"/>
  <c r="AD341" i="9" s="1"/>
  <c r="AC334" i="9"/>
  <c r="AD334" i="9" s="1"/>
  <c r="AC327" i="9"/>
  <c r="AD327" i="9" s="1"/>
  <c r="AC320" i="9"/>
  <c r="AD320" i="9" s="1"/>
  <c r="AC313" i="9"/>
  <c r="AD313" i="9" s="1"/>
  <c r="AC306" i="9"/>
  <c r="AD306" i="9" s="1"/>
  <c r="AC299" i="9"/>
  <c r="AD299" i="9" s="1"/>
  <c r="AC292" i="9"/>
  <c r="AD292" i="9" s="1"/>
  <c r="AC285" i="9"/>
  <c r="AD285" i="9" s="1"/>
  <c r="AC278" i="9"/>
  <c r="AD278" i="9" s="1"/>
  <c r="AC271" i="9"/>
  <c r="AD271" i="9" s="1"/>
  <c r="AC264" i="9"/>
  <c r="AD264" i="9" s="1"/>
  <c r="AC257" i="9"/>
  <c r="AD257" i="9" s="1"/>
  <c r="AC250" i="9"/>
  <c r="AD250" i="9" s="1"/>
  <c r="AC243" i="9"/>
  <c r="AD243" i="9" s="1"/>
  <c r="AC236" i="9"/>
  <c r="AD236" i="9" s="1"/>
  <c r="AC229" i="9"/>
  <c r="AD229" i="9" s="1"/>
  <c r="AC222" i="9"/>
  <c r="AD222" i="9" s="1"/>
  <c r="AC215" i="9"/>
  <c r="AD215" i="9" s="1"/>
  <c r="AC208" i="9"/>
  <c r="AD208" i="9" s="1"/>
  <c r="AC201" i="9"/>
  <c r="AD201" i="9" s="1"/>
  <c r="AC194" i="9"/>
  <c r="AD194" i="9" s="1"/>
  <c r="AC187" i="9"/>
  <c r="AD187" i="9" s="1"/>
  <c r="AC180" i="9"/>
  <c r="AD180" i="9" s="1"/>
  <c r="AC173" i="9"/>
  <c r="AD173" i="9" s="1"/>
  <c r="AC166" i="9"/>
  <c r="AD166" i="9" s="1"/>
  <c r="AC159" i="9"/>
  <c r="AD159" i="9" s="1"/>
  <c r="AC152" i="9"/>
  <c r="AD152" i="9" s="1"/>
  <c r="AC145" i="9"/>
  <c r="AD145" i="9" s="1"/>
  <c r="AC138" i="9"/>
  <c r="AD138" i="9" s="1"/>
  <c r="AC131" i="9"/>
  <c r="AD131" i="9" s="1"/>
  <c r="AC124" i="9"/>
  <c r="AD124" i="9" s="1"/>
  <c r="AC117" i="9"/>
  <c r="AD117" i="9" s="1"/>
  <c r="AC110" i="9"/>
  <c r="AD110" i="9" s="1"/>
  <c r="AC103" i="9"/>
  <c r="AD103" i="9" s="1"/>
  <c r="AC96" i="9"/>
  <c r="AD96" i="9" s="1"/>
  <c r="AC89" i="9"/>
  <c r="AD89" i="9" s="1"/>
  <c r="AC82" i="9"/>
  <c r="AD82" i="9" s="1"/>
  <c r="AC75" i="9"/>
  <c r="AD75" i="9" s="1"/>
  <c r="AC68" i="9"/>
  <c r="AD68" i="9" s="1"/>
  <c r="AC61" i="9"/>
  <c r="AD61" i="9" s="1"/>
  <c r="AC54" i="9"/>
  <c r="AD54" i="9" s="1"/>
  <c r="AC47" i="9"/>
  <c r="AD47" i="9" s="1"/>
  <c r="AC40" i="9"/>
  <c r="AD40" i="9" s="1"/>
  <c r="AC33" i="9"/>
  <c r="AD33" i="9" s="1"/>
  <c r="AC26" i="9"/>
  <c r="AD26" i="9" s="1"/>
  <c r="AC403" i="9"/>
  <c r="AD403" i="9" s="1"/>
  <c r="AC371" i="9"/>
  <c r="AD371" i="9" s="1"/>
  <c r="AC360" i="9"/>
  <c r="AD360" i="9" s="1"/>
  <c r="AC349" i="9"/>
  <c r="AD349" i="9" s="1"/>
  <c r="AC317" i="9"/>
  <c r="AD317" i="9" s="1"/>
  <c r="AC305" i="9"/>
  <c r="AD305" i="9" s="1"/>
  <c r="AC273" i="9"/>
  <c r="AD273" i="9" s="1"/>
  <c r="AC262" i="9"/>
  <c r="AD262" i="9" s="1"/>
  <c r="AC251" i="9"/>
  <c r="AD251" i="9" s="1"/>
  <c r="AC219" i="9"/>
  <c r="AD219" i="9" s="1"/>
  <c r="AC207" i="9"/>
  <c r="AD207" i="9" s="1"/>
  <c r="AC198" i="9"/>
  <c r="AD198" i="9" s="1"/>
  <c r="AC189" i="9"/>
  <c r="AD189" i="9" s="1"/>
  <c r="AC171" i="9"/>
  <c r="AD171" i="9" s="1"/>
  <c r="AC153" i="9"/>
  <c r="AD153" i="9" s="1"/>
  <c r="AC144" i="9"/>
  <c r="AD144" i="9" s="1"/>
  <c r="AC100" i="9"/>
  <c r="AD100" i="9" s="1"/>
  <c r="AC91" i="9"/>
  <c r="AD91" i="9" s="1"/>
  <c r="AC73" i="9"/>
  <c r="AD73" i="9" s="1"/>
  <c r="AC55" i="9"/>
  <c r="AD55" i="9" s="1"/>
  <c r="AC46" i="9"/>
  <c r="AD46" i="9" s="1"/>
  <c r="AC392" i="9"/>
  <c r="AD392" i="9" s="1"/>
  <c r="AC381" i="9"/>
  <c r="AD381" i="9" s="1"/>
  <c r="AC370" i="9"/>
  <c r="AD370" i="9" s="1"/>
  <c r="AC338" i="9"/>
  <c r="AD338" i="9" s="1"/>
  <c r="AC326" i="9"/>
  <c r="AD326" i="9" s="1"/>
  <c r="AC294" i="9"/>
  <c r="AD294" i="9" s="1"/>
  <c r="AC283" i="9"/>
  <c r="AD283" i="9" s="1"/>
  <c r="AC272" i="9"/>
  <c r="AD272" i="9" s="1"/>
  <c r="AC240" i="9"/>
  <c r="AD240" i="9" s="1"/>
  <c r="AC228" i="9"/>
  <c r="AD228" i="9" s="1"/>
  <c r="AC188" i="9"/>
  <c r="AD188" i="9" s="1"/>
  <c r="AC179" i="9"/>
  <c r="AD179" i="9" s="1"/>
  <c r="AC135" i="9"/>
  <c r="AD135" i="9" s="1"/>
  <c r="AC126" i="9"/>
  <c r="AD126" i="9" s="1"/>
  <c r="AC108" i="9"/>
  <c r="AD108" i="9" s="1"/>
  <c r="AC90" i="9"/>
  <c r="AD90" i="9" s="1"/>
  <c r="AC81" i="9"/>
  <c r="AD81" i="9" s="1"/>
  <c r="AC37" i="9"/>
  <c r="AD37" i="9" s="1"/>
  <c r="AC28" i="9"/>
  <c r="AD28" i="9" s="1"/>
  <c r="AC402" i="9"/>
  <c r="AD402" i="9" s="1"/>
  <c r="AC391" i="9"/>
  <c r="AD391" i="9" s="1"/>
  <c r="AC359" i="9"/>
  <c r="AD359" i="9" s="1"/>
  <c r="AC347" i="9"/>
  <c r="AD347" i="9" s="1"/>
  <c r="AC315" i="9"/>
  <c r="AD315" i="9" s="1"/>
  <c r="AC304" i="9"/>
  <c r="AD304" i="9" s="1"/>
  <c r="AC293" i="9"/>
  <c r="AD293" i="9" s="1"/>
  <c r="AC261" i="9"/>
  <c r="AD261" i="9" s="1"/>
  <c r="AC249" i="9"/>
  <c r="AD249" i="9" s="1"/>
  <c r="AC217" i="9"/>
  <c r="AD217" i="9" s="1"/>
  <c r="AC206" i="9"/>
  <c r="AD206" i="9" s="1"/>
  <c r="AC170" i="9"/>
  <c r="AD170" i="9" s="1"/>
  <c r="AC161" i="9"/>
  <c r="AD161" i="9" s="1"/>
  <c r="AC143" i="9"/>
  <c r="AD143" i="9" s="1"/>
  <c r="AC125" i="9"/>
  <c r="AD125" i="9" s="1"/>
  <c r="AC116" i="9"/>
  <c r="AD116" i="9" s="1"/>
  <c r="AC72" i="9"/>
  <c r="AD72" i="9" s="1"/>
  <c r="AC63" i="9"/>
  <c r="AD63" i="9" s="1"/>
  <c r="AC45" i="9"/>
  <c r="AD45" i="9" s="1"/>
  <c r="AC27" i="9"/>
  <c r="AD27" i="9" s="1"/>
  <c r="AC380" i="9"/>
  <c r="AD380" i="9" s="1"/>
  <c r="AC401" i="9"/>
  <c r="AD401" i="9" s="1"/>
  <c r="AC387" i="9"/>
  <c r="AD387" i="9" s="1"/>
  <c r="AC373" i="9"/>
  <c r="AD373" i="9" s="1"/>
  <c r="AC357" i="9"/>
  <c r="AD357" i="9" s="1"/>
  <c r="AC331" i="9"/>
  <c r="AD331" i="9" s="1"/>
  <c r="AC289" i="9"/>
  <c r="AD289" i="9" s="1"/>
  <c r="AC247" i="9"/>
  <c r="AD247" i="9" s="1"/>
  <c r="AC220" i="9"/>
  <c r="AD220" i="9" s="1"/>
  <c r="AC205" i="9"/>
  <c r="AD205" i="9" s="1"/>
  <c r="AC193" i="9"/>
  <c r="AD193" i="9" s="1"/>
  <c r="AC137" i="9"/>
  <c r="AD137" i="9" s="1"/>
  <c r="AC114" i="9"/>
  <c r="AD114" i="9" s="1"/>
  <c r="AC58" i="9"/>
  <c r="AD58" i="9" s="1"/>
  <c r="AC34" i="9"/>
  <c r="AD34" i="9" s="1"/>
  <c r="AC102" i="9"/>
  <c r="AD102" i="9" s="1"/>
  <c r="AC79" i="9"/>
  <c r="AD79" i="9" s="1"/>
  <c r="AC258" i="9"/>
  <c r="AD258" i="9" s="1"/>
  <c r="AC245" i="9"/>
  <c r="AD245" i="9" s="1"/>
  <c r="AC216" i="9"/>
  <c r="AD216" i="9" s="1"/>
  <c r="AC192" i="9"/>
  <c r="AD192" i="9" s="1"/>
  <c r="AC147" i="9"/>
  <c r="AD147" i="9" s="1"/>
  <c r="AC123" i="9"/>
  <c r="AD123" i="9" s="1"/>
  <c r="AC44" i="9"/>
  <c r="AD44" i="9" s="1"/>
  <c r="AC398" i="9"/>
  <c r="AD398" i="9" s="1"/>
  <c r="AC328" i="9"/>
  <c r="AD328" i="9" s="1"/>
  <c r="AC286" i="9"/>
  <c r="AD286" i="9" s="1"/>
  <c r="AC244" i="9"/>
  <c r="AD244" i="9" s="1"/>
  <c r="AC203" i="9"/>
  <c r="AD203" i="9" s="1"/>
  <c r="AC157" i="9"/>
  <c r="AD157" i="9" s="1"/>
  <c r="AC112" i="9"/>
  <c r="AD112" i="9" s="1"/>
  <c r="AC88" i="9"/>
  <c r="AD88" i="9" s="1"/>
  <c r="AC32" i="9"/>
  <c r="AD32" i="9" s="1"/>
  <c r="AC367" i="9"/>
  <c r="AD367" i="9" s="1"/>
  <c r="AC340" i="9"/>
  <c r="AD340" i="9" s="1"/>
  <c r="AC325" i="9"/>
  <c r="AD325" i="9" s="1"/>
  <c r="AC298" i="9"/>
  <c r="AD298" i="9" s="1"/>
  <c r="AC356" i="9"/>
  <c r="AD356" i="9" s="1"/>
  <c r="AC343" i="9"/>
  <c r="AD343" i="9" s="1"/>
  <c r="AC314" i="9"/>
  <c r="AD314" i="9" s="1"/>
  <c r="AC301" i="9"/>
  <c r="AD301" i="9" s="1"/>
  <c r="AC275" i="9"/>
  <c r="AD275" i="9" s="1"/>
  <c r="AC259" i="9"/>
  <c r="AD259" i="9" s="1"/>
  <c r="AC233" i="9"/>
  <c r="AD233" i="9" s="1"/>
  <c r="AC182" i="9"/>
  <c r="AD182" i="9" s="1"/>
  <c r="AC158" i="9"/>
  <c r="AD158" i="9" s="1"/>
  <c r="AC399" i="9"/>
  <c r="AD399" i="9" s="1"/>
  <c r="AC385" i="9"/>
  <c r="AD385" i="9" s="1"/>
  <c r="AC368" i="9"/>
  <c r="AD368" i="9" s="1"/>
  <c r="AC342" i="9"/>
  <c r="AD342" i="9" s="1"/>
  <c r="AC329" i="9"/>
  <c r="AD329" i="9" s="1"/>
  <c r="AC300" i="9"/>
  <c r="AD300" i="9" s="1"/>
  <c r="AC287" i="9"/>
  <c r="AD287" i="9" s="1"/>
  <c r="AC181" i="9"/>
  <c r="AD181" i="9" s="1"/>
  <c r="AC136" i="9"/>
  <c r="AD136" i="9" s="1"/>
  <c r="AC67" i="9"/>
  <c r="AD67" i="9" s="1"/>
  <c r="AC384" i="9"/>
  <c r="AD384" i="9" s="1"/>
  <c r="AC354" i="9"/>
  <c r="AD354" i="9" s="1"/>
  <c r="AC312" i="9"/>
  <c r="AD312" i="9" s="1"/>
  <c r="AC270" i="9"/>
  <c r="AD270" i="9" s="1"/>
  <c r="AC231" i="9"/>
  <c r="AD231" i="9" s="1"/>
  <c r="AC168" i="9"/>
  <c r="AD168" i="9" s="1"/>
  <c r="AC146" i="9"/>
  <c r="AD146" i="9" s="1"/>
  <c r="AC101" i="9"/>
  <c r="AD101" i="9" s="1"/>
  <c r="AC56" i="9"/>
  <c r="AD56" i="9" s="1"/>
  <c r="AC65" i="9"/>
  <c r="AD65" i="9" s="1"/>
  <c r="AC111" i="9"/>
  <c r="AD111" i="9" s="1"/>
  <c r="AC129" i="9"/>
  <c r="AD129" i="9" s="1"/>
  <c r="AC160" i="9"/>
  <c r="AD160" i="9" s="1"/>
  <c r="AC191" i="9"/>
  <c r="AD191" i="9" s="1"/>
  <c r="AC210" i="9"/>
  <c r="AD210" i="9" s="1"/>
  <c r="AC248" i="9"/>
  <c r="AD248" i="9" s="1"/>
  <c r="AC332" i="9"/>
  <c r="AD332" i="9" s="1"/>
  <c r="AC352" i="9"/>
  <c r="AD352" i="9" s="1"/>
  <c r="AR21" i="9"/>
  <c r="AC35" i="9"/>
  <c r="AD35" i="9" s="1"/>
  <c r="AC83" i="9"/>
  <c r="AD83" i="9" s="1"/>
  <c r="AC163" i="9"/>
  <c r="AD163" i="9" s="1"/>
  <c r="AC227" i="9"/>
  <c r="AD227" i="9" s="1"/>
  <c r="AC268" i="9"/>
  <c r="AD268" i="9" s="1"/>
  <c r="AC290" i="9"/>
  <c r="AD290" i="9" s="1"/>
  <c r="AC310" i="9"/>
  <c r="AD310" i="9" s="1"/>
  <c r="AC375" i="9"/>
  <c r="AD375" i="9" s="1"/>
  <c r="AC396" i="9"/>
  <c r="AD396" i="9" s="1"/>
  <c r="AH21" i="9"/>
  <c r="AS21" i="9"/>
  <c r="J10" i="9"/>
  <c r="AV4" i="8"/>
  <c r="AI5" i="8"/>
  <c r="AI7" i="8"/>
  <c r="AV7" i="8"/>
  <c r="AV6" i="8"/>
  <c r="AW6" i="8" s="1"/>
  <c r="AX6" i="8" s="1"/>
  <c r="BC6" i="8" s="1"/>
  <c r="AV5" i="8"/>
  <c r="AI4" i="8"/>
  <c r="AW5" i="8" l="1"/>
  <c r="AX5" i="8" s="1"/>
  <c r="BC5" i="8" s="1"/>
  <c r="AW4" i="8"/>
  <c r="AX4" i="8" s="1"/>
  <c r="BC4" i="8" s="1"/>
  <c r="J12" i="9"/>
  <c r="AW7" i="8"/>
  <c r="AX7" i="8" s="1"/>
  <c r="BC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8F2E1E73-F12B-48E1-A7CF-BE9CB8F910B6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807A0E8A-12F2-4BFC-BD49-97DAA905663D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B8B6301C-B53E-4A34-9F48-DD8CCFEB7482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 xr:uid="{B3A8DE16-A78C-4FFD-AE79-7ACBAB08DA57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3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B3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3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E3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3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I3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3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M3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3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3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3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3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3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X3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3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C3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D3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童晓梅</author>
  </authors>
  <commentList>
    <comment ref="B9" authorId="0" shapeId="0" xr:uid="{7D5CC9BC-C82F-42DB-8F9D-A53B1FB91D6C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C9" authorId="0" shapeId="0" xr:uid="{E632B842-E029-459B-825F-3A2E90C124A4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D9" authorId="0" shapeId="0" xr:uid="{2C0233E7-F6B6-4962-90D2-DC35383A875A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E9" authorId="0" shapeId="0" xr:uid="{78DB96ED-DD31-4048-8433-63451C4B709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F9" authorId="0" shapeId="0" xr:uid="{FC4CEFC2-ACC6-40EA-AFE9-5F2F5D5E1659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H9" authorId="0" shapeId="0" xr:uid="{70F81C76-ED09-433A-9900-F7B0C3D3B1A7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I9" authorId="0" shapeId="0" xr:uid="{52EC2952-2E26-41F6-853A-1E381620EA7F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J9" authorId="0" shapeId="0" xr:uid="{BEA70187-02F4-4830-9AF9-065BCBB0CD91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K9" authorId="0" shapeId="0" xr:uid="{2D8BA1E6-F1BD-4D1B-BFA2-5C2AAF11590C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L9" authorId="0" shapeId="0" xr:uid="{5C4A2758-5239-4B94-A092-1C973A469EAB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2022.9.16何师傅另加烫金费3.1元/米</t>
        </r>
      </text>
    </comment>
    <comment ref="B34" authorId="0" shapeId="0" xr:uid="{E0E9B2D8-A9C5-4355-B227-9299399F7D81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C34" authorId="0" shapeId="0" xr:uid="{123E796F-FEAF-41DA-AE52-6B35DD09134E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D34" authorId="0" shapeId="0" xr:uid="{485201A3-00D0-4658-834C-13C40AD9EFDF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E34" authorId="0" shapeId="0" xr:uid="{19AB0287-1EBA-4B71-A1B5-B2A9AB31B3CB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F34" authorId="0" shapeId="0" xr:uid="{4AF2E930-AAC2-4772-9A1F-5CC78943F6D9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H34" authorId="0" shapeId="0" xr:uid="{C1BE0589-1C8F-4449-84FC-18C5E662A3C0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I34" authorId="0" shapeId="0" xr:uid="{C8D8DF10-1177-40BA-9458-5C0BC4171191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J34" authorId="0" shapeId="0" xr:uid="{3B04C53C-DCA6-4BB9-A89A-F43CD8A139F7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K34" authorId="0" shapeId="0" xr:uid="{705CB05C-04BD-4BEC-A47B-2B14AAEEF2AF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L34" authorId="0" shapeId="0" xr:uid="{79E3E21D-6F62-4649-A5C0-B7FB56BDE21D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B38" authorId="0" shapeId="0" xr:uid="{ACB5837E-3A3E-4717-AC8A-87B7A3E9B27A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C38" authorId="0" shapeId="0" xr:uid="{08C4FB12-2F63-46B0-A5E8-2897751F6C1C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D38" authorId="0" shapeId="0" xr:uid="{79EDD02B-B605-4D36-9036-9EB965538867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E38" authorId="0" shapeId="0" xr:uid="{F1150E67-EA3D-4FE3-B328-A84B93F4CE7C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F38" authorId="0" shapeId="0" xr:uid="{A463459A-6A00-4FF8-B192-B6FD7F62E9CA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H38" authorId="0" shapeId="0" xr:uid="{F291D86A-AA17-411B-ACD6-B28497D18793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I38" authorId="0" shapeId="0" xr:uid="{1423380C-48B9-4F18-B8A4-6C5EE999667A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J38" authorId="0" shapeId="0" xr:uid="{E2EDCA10-445A-4C9B-863F-64F8557AE2FA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K38" authorId="0" shapeId="0" xr:uid="{9B22470E-6901-4763-A8EC-CB61BF853E1E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L38" authorId="0" shapeId="0" xr:uid="{D1F8E52D-433D-4664-A06E-43E435AF9A55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B44" authorId="0" shapeId="0" xr:uid="{8A7F0E30-A160-425D-9F82-90EAA41CBA3F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C44" authorId="0" shapeId="0" xr:uid="{DDBBA529-29EA-46C1-875C-3D3271CDEC7E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D44" authorId="0" shapeId="0" xr:uid="{96A1DF37-EAEC-4BD8-86BD-B74D5C80FA28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E44" authorId="0" shapeId="0" xr:uid="{39FB336E-381A-4446-B120-F1F358FFF4C4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F44" authorId="0" shapeId="0" xr:uid="{6B47DAA9-E8C5-45BF-9B2D-27B3B9005253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H44" authorId="0" shapeId="0" xr:uid="{E92C3540-3D4E-43A9-BD05-B4F32004B09B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I44" authorId="0" shapeId="0" xr:uid="{B4202066-7CF3-47E3-8DE5-346B5765B871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J44" authorId="0" shapeId="0" xr:uid="{4AAE642D-1576-46B5-B62C-2CCBD95A90EC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K44" authorId="0" shapeId="0" xr:uid="{9A0ED74D-B37A-4635-BFF7-5590E8BE5E6A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L44" authorId="0" shapeId="0" xr:uid="{D2840889-0325-4B91-A695-A01A542AB9C7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4个色
SMSB:每色1P
POG：每色1P
AD样：每色1P
PP样：每色3P
大货样：每色3P
测试样：每色4P
</t>
        </r>
      </text>
    </comment>
    <comment ref="B46" authorId="0" shapeId="0" xr:uid="{12165202-F524-4182-B5DE-42BAEE19BF48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C46" authorId="0" shapeId="0" xr:uid="{E938F9C5-3795-426A-9D42-382780E2DD3A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D46" authorId="0" shapeId="0" xr:uid="{27F647E6-6D26-4FCA-8F8E-56A860DB22F8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E46" authorId="0" shapeId="0" xr:uid="{183F8085-5C1F-47AA-A83D-EB3BD092A0CD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F46" authorId="0" shapeId="0" xr:uid="{85399BB2-2A16-4F36-A7E4-9A922DA157C9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H46" authorId="0" shapeId="0" xr:uid="{375AEF3A-8D37-4B49-B802-C14AF054D5D8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I46" authorId="0" shapeId="0" xr:uid="{773A2522-C5DB-4644-A638-30DEBE50CD04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J46" authorId="0" shapeId="0" xr:uid="{33890548-C222-4279-9A08-DDDC2F92A5BE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K46" authorId="0" shapeId="0" xr:uid="{7006DB98-BFA1-4B60-A8EE-302461992BFB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L46" authorId="0" shapeId="0" xr:uid="{9BB2A8D4-5CA1-40DF-ACA1-C157AF93B7AE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2条装一个PE袋，一箱是6个PE袋
根据纸箱尺寸反推</t>
        </r>
      </text>
    </comment>
    <comment ref="B48" authorId="0" shapeId="0" xr:uid="{75EDA60B-2556-40E9-AE0C-33C2B4B058E0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C48" authorId="0" shapeId="0" xr:uid="{81448C65-073E-4D5C-B6B0-4C6D4A67DEA4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D48" authorId="0" shapeId="0" xr:uid="{2F46A2E7-BED4-4F15-AA4B-D0EC00EEA0C1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E48" authorId="0" shapeId="0" xr:uid="{0C43D6DC-CBF0-4E5A-897F-9351D7198F33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F48" authorId="0" shapeId="0" xr:uid="{FD22412C-34B9-44E0-A3AE-76FC40428B29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H48" authorId="0" shapeId="0" xr:uid="{7A29154F-FD40-41B6-A222-EC7F8A4E3644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I48" authorId="0" shapeId="0" xr:uid="{65DA21DC-3FA4-43BB-899A-E5421911381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J48" authorId="0" shapeId="0" xr:uid="{F0327E71-0429-4A84-858E-370C03B9C758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K48" authorId="0" shapeId="0" xr:uid="{9BBD4714-041B-45BD-99DD-318DB79FBD4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L48" authorId="0" shapeId="0" xr:uid="{431A87E5-4CA3-4A1E-92DE-41B27158306E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2022.9.20fangzuping</t>
        </r>
      </text>
    </comment>
    <comment ref="B51" authorId="0" shapeId="0" xr:uid="{E8000728-8836-4294-8FF5-14D053761E44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C51" authorId="0" shapeId="0" xr:uid="{3AB91843-DC8D-46D3-A568-B3936EC93684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D51" authorId="0" shapeId="0" xr:uid="{E5B288D3-A5A3-44CF-9BC2-9B768CE849D8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E51" authorId="0" shapeId="0" xr:uid="{7F78B62B-8469-40A7-A744-0A550E8EE34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F51" authorId="0" shapeId="0" xr:uid="{A871039D-A7E9-4AEA-9DB5-990D592918BE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H51" authorId="0" shapeId="0" xr:uid="{2113E13A-FA4E-4EBB-A585-F60FEDAA76C3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I51" authorId="0" shapeId="0" xr:uid="{DE09303F-7C03-4F65-9AB7-A8417521E2B3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J51" authorId="0" shapeId="0" xr:uid="{77D74193-D46D-4B00-AECE-EA92A501B593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K51" authorId="0" shapeId="0" xr:uid="{2B49CBF3-D43A-4323-AF22-33A3E87AEAE2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L51" authorId="0" shapeId="0" xr:uid="{58AFBBFE-7FD1-4A98-BE46-727C3253C91F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CCD--FD 11.12，260gsm全涤双面抽条法兰绒，50*60“，2020.11.13平装单片衬板12*15*2.25“，估12*15*2”</t>
        </r>
      </text>
    </comment>
    <comment ref="B59" authorId="0" shapeId="0" xr:uid="{200C281A-4EC7-463A-AB8A-14A5247DABDE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  <comment ref="C59" authorId="0" shapeId="0" xr:uid="{17758DD2-2765-41D2-8108-5EB662DF011A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  <comment ref="D59" authorId="0" shapeId="0" xr:uid="{63235EDA-0D10-4F95-BC04-7965426035E5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  <comment ref="E59" authorId="0" shapeId="0" xr:uid="{A8BC9D8F-9869-4419-B462-C120147FA030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  <comment ref="F59" authorId="0" shapeId="0" xr:uid="{4B3B7AF9-5D5E-4460-A850-8B51BB748F3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  <comment ref="H59" authorId="0" shapeId="0" xr:uid="{289C83B8-1704-418D-8E26-719012AE6F57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  <comment ref="I59" authorId="0" shapeId="0" xr:uid="{B8642E2F-4488-4EFB-8525-4D0F8DC7AEEE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  <comment ref="J59" authorId="0" shapeId="0" xr:uid="{3B8B757E-F9C5-4A59-B747-94B0047FAAE0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  <comment ref="K59" authorId="0" shapeId="0" xr:uid="{8DAA61DF-4503-4406-BA52-DC724135AF0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  <comment ref="L59" authorId="0" shapeId="0" xr:uid="{5DEAEE14-429D-41B3-B12E-98A241E97F9F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四周合缝：0.1元/米
切线：0.12元/米
PV绒整理费0.2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Santos, Karen</author>
  </authors>
  <commentList>
    <comment ref="J10" authorId="0" shapeId="0" xr:uid="{0EF83CDB-5869-4DFB-B74B-A7483538BA73}">
      <text>
        <r>
          <rPr>
            <b/>
            <sz val="9"/>
            <color indexed="81"/>
            <rFont val="Tahoma"/>
            <family val="2"/>
          </rPr>
          <t>Santos, Karen:</t>
        </r>
        <r>
          <rPr>
            <sz val="9"/>
            <color indexed="81"/>
            <rFont val="Tahoma"/>
            <family val="2"/>
          </rPr>
          <t xml:space="preserve">
on-order updated</t>
        </r>
      </text>
    </comment>
  </commentList>
</comments>
</file>

<file path=xl/sharedStrings.xml><?xml version="1.0" encoding="utf-8"?>
<sst xmlns="http://schemas.openxmlformats.org/spreadsheetml/2006/main" count="1356" uniqueCount="1044">
  <si>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</si>
  <si>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</si>
  <si>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</si>
  <si>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</si>
  <si>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</si>
  <si>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</si>
  <si>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</si>
  <si>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</si>
  <si>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</si>
  <si>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</si>
  <si>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</si>
  <si>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</si>
  <si>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</si>
  <si>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</si>
  <si>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</si>
  <si>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</si>
  <si>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</si>
  <si>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</si>
  <si>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</si>
  <si>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</si>
  <si>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</si>
  <si>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</si>
  <si>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</si>
  <si>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</si>
  <si>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</si>
  <si>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</si>
  <si>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</si>
  <si>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</si>
  <si>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</si>
  <si>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</si>
  <si>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</si>
  <si>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</si>
  <si>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</si>
  <si>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</si>
  <si>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</si>
  <si>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</si>
  <si>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</si>
  <si>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</si>
  <si>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</si>
  <si>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</si>
  <si>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</si>
  <si>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</si>
  <si>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</si>
  <si>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</si>
  <si>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</si>
  <si>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</si>
  <si>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</si>
  <si>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</si>
  <si>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</si>
  <si>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</si>
  <si>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</si>
  <si>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</si>
  <si>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</si>
  <si>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</si>
  <si>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</si>
  <si>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</si>
  <si>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</si>
  <si>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</si>
  <si>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</si>
  <si>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</si>
  <si>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</si>
  <si>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</si>
  <si>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</si>
  <si>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</si>
  <si>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</si>
  <si>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</si>
  <si>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</si>
  <si>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</si>
  <si>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</si>
  <si>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</si>
  <si>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</si>
  <si>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</si>
  <si>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</si>
  <si>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</si>
  <si>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</si>
  <si>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</si>
  <si>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</si>
  <si>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</si>
  <si>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</si>
  <si>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</si>
  <si>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</si>
  <si>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</si>
  <si>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</si>
  <si>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</si>
  <si>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</si>
  <si>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</si>
  <si>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</si>
  <si>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</si>
  <si>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</si>
  <si>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</si>
  <si>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</si>
  <si>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</si>
  <si>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</si>
  <si>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</si>
  <si>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</si>
  <si>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</si>
  <si>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</si>
  <si>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</si>
  <si>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</si>
  <si>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</si>
  <si>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</si>
  <si>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</si>
  <si>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</si>
  <si>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</si>
  <si>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</si>
  <si>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</si>
  <si>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</si>
  <si>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</si>
  <si>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</si>
  <si>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</si>
  <si>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</si>
  <si>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</si>
  <si>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</si>
  <si>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</si>
  <si>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</si>
  <si>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</si>
  <si>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</si>
  <si>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</si>
  <si>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</si>
  <si>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</si>
  <si>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</si>
  <si>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</si>
  <si>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</si>
  <si>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</si>
  <si>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</si>
  <si>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</si>
  <si>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</si>
  <si>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</si>
  <si>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</si>
  <si>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</si>
  <si>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</si>
  <si>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</si>
  <si>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</si>
  <si>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</si>
  <si>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</si>
  <si>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</si>
  <si>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</si>
  <si>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</si>
  <si>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</si>
  <si>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</si>
  <si>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</si>
  <si>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</si>
  <si>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</si>
  <si>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</si>
  <si>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</si>
  <si>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</si>
  <si>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</si>
  <si>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</si>
  <si>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</si>
  <si>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</si>
  <si>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</si>
  <si>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</si>
  <si>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</si>
  <si>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</si>
  <si>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</si>
  <si>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</si>
  <si>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</si>
  <si>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</si>
  <si>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</si>
  <si>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</si>
  <si>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</si>
  <si>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</si>
  <si>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</si>
  <si>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</si>
  <si>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</si>
  <si>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</si>
  <si>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</si>
  <si>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</si>
  <si>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</si>
  <si>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</si>
  <si>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</si>
  <si>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</si>
  <si>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</si>
  <si>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</si>
  <si>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</si>
  <si>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</si>
  <si>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</si>
  <si>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</si>
  <si>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</si>
  <si>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</si>
  <si>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</si>
  <si>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</si>
  <si>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</si>
  <si>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</si>
  <si>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</si>
  <si>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</si>
  <si>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</si>
  <si>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</si>
  <si>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</si>
  <si>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</si>
  <si>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</si>
  <si>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</si>
  <si>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</si>
  <si>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</si>
  <si>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</si>
  <si>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</si>
  <si>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</si>
  <si>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</si>
  <si>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</si>
  <si>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</si>
  <si>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</si>
  <si>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</si>
  <si>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</si>
  <si>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</si>
  <si>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</si>
  <si>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</si>
  <si>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</si>
  <si>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</si>
  <si>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</si>
  <si>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</si>
  <si>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</si>
  <si>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</si>
  <si>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</si>
  <si>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</si>
  <si>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</si>
  <si>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</si>
  <si>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</si>
  <si>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</si>
  <si>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</si>
  <si>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</si>
  <si>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</si>
  <si>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</si>
  <si>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</si>
  <si>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</si>
  <si>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</si>
  <si>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</si>
  <si>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</si>
  <si>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</si>
  <si>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</si>
  <si>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</si>
  <si>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</si>
  <si>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</si>
  <si>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</si>
  <si>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</si>
  <si>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</si>
  <si>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</si>
  <si>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</si>
  <si>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</si>
  <si>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</si>
  <si>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</si>
  <si>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</si>
  <si>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</si>
  <si>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</si>
  <si>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</si>
  <si>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</si>
  <si>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</si>
  <si>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</si>
  <si>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</si>
  <si>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</si>
  <si>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</si>
  <si>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</si>
  <si>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</si>
  <si>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</si>
  <si>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</si>
  <si>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</si>
  <si>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</si>
  <si>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</si>
  <si>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</si>
  <si>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</si>
  <si>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</si>
  <si>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</si>
  <si>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</si>
  <si>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</si>
  <si>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</si>
  <si>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</si>
  <si>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</si>
  <si>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</si>
  <si>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</si>
  <si>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</si>
  <si>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</si>
  <si>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</si>
  <si>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</si>
  <si>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</si>
  <si>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</si>
  <si>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</si>
  <si>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</si>
  <si>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</si>
  <si>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</si>
  <si>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</si>
  <si>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</si>
  <si>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</si>
  <si>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</si>
  <si>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</si>
  <si>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</si>
  <si>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</si>
  <si>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</si>
  <si>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</si>
  <si>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</si>
  <si>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</si>
  <si>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</si>
  <si>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</si>
  <si>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</si>
  <si>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</si>
  <si>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</si>
  <si>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</si>
  <si>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</si>
  <si>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</si>
  <si>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</si>
  <si>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</si>
  <si>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</si>
  <si>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</si>
  <si>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</si>
  <si>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</si>
  <si>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</si>
  <si>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</si>
  <si>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</si>
  <si>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</si>
  <si>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</si>
  <si>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</si>
  <si>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</si>
  <si>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</si>
  <si>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</si>
  <si>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</si>
  <si>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</si>
  <si>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</si>
  <si>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</si>
  <si>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</si>
  <si>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</si>
  <si>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</si>
  <si>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</si>
  <si>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</si>
  <si>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</si>
  <si>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</si>
  <si>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</si>
  <si>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</si>
  <si>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</si>
  <si>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</si>
  <si>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</si>
  <si>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</si>
  <si>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</si>
  <si>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</si>
  <si>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</si>
  <si>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</si>
  <si>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</si>
  <si>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</si>
  <si>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</si>
  <si>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</si>
  <si>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</si>
  <si>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</si>
  <si>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</si>
  <si>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</si>
  <si>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</si>
  <si>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</si>
  <si>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</si>
  <si>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</si>
  <si>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</si>
  <si>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</si>
  <si>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</si>
  <si>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</si>
  <si>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</si>
  <si>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</si>
  <si>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</si>
  <si>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</si>
  <si>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</si>
  <si>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</si>
  <si>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</si>
  <si>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</si>
  <si>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</si>
  <si>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</si>
  <si>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</si>
  <si>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</si>
  <si>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</si>
  <si>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</si>
  <si>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</si>
  <si>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</si>
  <si>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</si>
  <si>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</si>
  <si>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</si>
  <si>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</si>
  <si>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</si>
  <si>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</si>
  <si>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</si>
  <si>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</si>
  <si>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</si>
  <si>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</si>
  <si>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</si>
  <si>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</si>
  <si>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</si>
  <si>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</si>
  <si>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</si>
  <si>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</si>
  <si>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</si>
  <si>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</si>
  <si>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</si>
  <si>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</si>
  <si>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</si>
  <si>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</si>
  <si>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</si>
  <si>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</si>
  <si>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</si>
  <si>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</si>
  <si>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</si>
  <si>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</si>
  <si>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</si>
  <si>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</si>
  <si>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</si>
  <si>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</si>
  <si>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</si>
  <si>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</si>
  <si>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</si>
  <si>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</si>
  <si>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</si>
  <si>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</si>
  <si>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</si>
  <si>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</si>
  <si>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</si>
  <si>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</si>
  <si>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</si>
  <si>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</si>
  <si>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</si>
  <si>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</si>
  <si>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</si>
  <si>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</si>
  <si>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</si>
  <si>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</si>
  <si>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</si>
  <si>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</si>
  <si>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</si>
  <si>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</si>
  <si>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</si>
  <si>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</si>
  <si>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</si>
  <si>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</si>
  <si>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</si>
  <si>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</si>
  <si>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</si>
  <si>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</si>
  <si>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</si>
  <si>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</si>
  <si>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</si>
  <si>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</si>
  <si>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</si>
  <si>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</si>
  <si>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</si>
  <si>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</si>
  <si>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</si>
  <si>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</si>
  <si>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</si>
  <si>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</si>
  <si>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</si>
  <si>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</si>
  <si>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</si>
  <si>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</si>
  <si>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</si>
  <si>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</si>
  <si>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</si>
  <si>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</si>
  <si>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</si>
  <si>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</si>
  <si>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</si>
  <si>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</si>
  <si>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</si>
  <si>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</si>
  <si>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</si>
  <si>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</si>
  <si>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</si>
  <si>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</si>
  <si>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</si>
  <si>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</si>
  <si>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</si>
  <si>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</si>
  <si>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</si>
  <si>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</si>
  <si>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</si>
  <si>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</si>
  <si>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</si>
  <si>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</si>
  <si>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</si>
  <si>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</si>
  <si>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</si>
  <si>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</si>
  <si>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</si>
  <si>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</si>
  <si>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</si>
  <si>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</si>
  <si>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</si>
  <si>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</si>
  <si>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</si>
  <si>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</si>
  <si>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</si>
  <si>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</si>
  <si>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</si>
  <si>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</si>
  <si>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</si>
  <si>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</si>
  <si>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</si>
  <si>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</si>
  <si>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</si>
  <si>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</si>
  <si>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</si>
  <si>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</si>
  <si>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</si>
  <si>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</si>
  <si>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</si>
  <si>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</si>
  <si>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</si>
  <si>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</si>
  <si>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</si>
  <si>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</si>
  <si>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</si>
  <si>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</si>
  <si>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</si>
  <si>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</si>
  <si>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</si>
  <si>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</si>
  <si>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</si>
  <si>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</si>
  <si>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</si>
  <si>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</si>
  <si>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</si>
  <si>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</si>
  <si>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</si>
  <si>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</si>
  <si>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</si>
  <si>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</si>
  <si>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</si>
  <si>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</si>
  <si>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</si>
  <si>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</si>
  <si>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</si>
  <si>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</si>
  <si>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</si>
  <si>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</si>
  <si>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</si>
  <si>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</si>
  <si>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</si>
  <si>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</si>
  <si>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</si>
  <si>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</si>
  <si>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</si>
  <si>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</si>
  <si>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</si>
  <si>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</si>
  <si>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</si>
  <si>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</si>
  <si>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</si>
  <si>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</si>
  <si>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</si>
  <si>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</si>
  <si>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</si>
  <si>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</si>
  <si>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</si>
  <si>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</si>
  <si>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</si>
  <si>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</si>
  <si>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</si>
  <si>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</si>
  <si>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</si>
  <si>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</si>
  <si>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</si>
  <si>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</si>
  <si>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</si>
  <si>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</si>
  <si>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</si>
  <si>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</si>
  <si>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</si>
  <si>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</si>
  <si>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</si>
  <si>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</si>
  <si>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</si>
  <si>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</si>
  <si>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</si>
  <si>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</si>
  <si>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</si>
  <si>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</si>
  <si>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</si>
  <si>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</si>
  <si>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</si>
  <si>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</si>
  <si>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</si>
  <si>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</si>
  <si>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</si>
  <si>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</si>
  <si>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</si>
  <si>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</si>
  <si>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</si>
  <si>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</si>
  <si>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</si>
  <si>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</si>
  <si>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</si>
  <si>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</si>
  <si>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Pick up at Port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</si>
  <si>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</si>
  <si>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</si>
  <si>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</si>
  <si>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</si>
  <si>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</si>
  <si>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</si>
  <si>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</si>
  <si>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</si>
  <si>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</si>
  <si>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</si>
  <si>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</si>
  <si>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</si>
  <si>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</si>
  <si>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</si>
  <si>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</si>
  <si>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</si>
  <si>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</si>
  <si>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</si>
  <si>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</si>
  <si>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</si>
  <si>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</si>
  <si>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</si>
  <si>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</si>
  <si>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</si>
  <si>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</si>
  <si>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</si>
  <si>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</si>
  <si>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</si>
  <si>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</si>
  <si>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</si>
  <si>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</si>
  <si>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</si>
  <si>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</si>
  <si>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</si>
  <si>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</si>
  <si>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</si>
  <si>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</si>
  <si>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</si>
  <si>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</si>
  <si>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</si>
  <si>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</si>
  <si>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</si>
  <si>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</si>
  <si>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</si>
  <si>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</si>
  <si>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</si>
  <si>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</si>
  <si>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</si>
  <si>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</si>
  <si>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</si>
  <si>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</si>
  <si>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</si>
  <si>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</si>
  <si>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</si>
  <si>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</si>
  <si>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</si>
  <si>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</si>
  <si>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</si>
  <si>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</si>
  <si>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</si>
  <si>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</si>
  <si>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</si>
  <si>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</si>
  <si>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</si>
  <si>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</si>
  <si>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</si>
  <si>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</si>
  <si>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</si>
  <si>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</si>
  <si>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</si>
  <si>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</si>
  <si>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</si>
  <si>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</si>
  <si>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</si>
  <si>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</si>
  <si>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</si>
  <si>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</si>
  <si>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</si>
  <si>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</si>
  <si>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</si>
  <si>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</si>
  <si>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</si>
  <si>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</si>
  <si>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</si>
  <si>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</si>
  <si>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</si>
  <si>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</si>
  <si>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</si>
  <si>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</si>
  <si>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</si>
  <si>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</si>
  <si>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</si>
  <si>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</si>
  <si>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</si>
  <si>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</si>
  <si>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</si>
  <si>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</si>
  <si>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</si>
  <si>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</si>
  <si>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</si>
  <si>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</si>
  <si>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</si>
  <si>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</si>
  <si>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</si>
  <si>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</si>
  <si>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</si>
  <si>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</si>
  <si>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</si>
  <si>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</si>
  <si>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</si>
  <si>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</si>
  <si>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</si>
  <si>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</si>
  <si>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</si>
  <si>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</si>
  <si>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</si>
  <si>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</si>
  <si>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</si>
  <si>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</si>
  <si>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</si>
  <si>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</si>
  <si>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</si>
  <si>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</si>
  <si>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</si>
  <si>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</si>
  <si>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</si>
  <si>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</si>
  <si>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</si>
  <si>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</si>
  <si>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</si>
  <si>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</si>
  <si>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</si>
  <si>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</si>
  <si>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</si>
  <si>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</si>
  <si>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</si>
  <si>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</si>
  <si>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</si>
  <si>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</si>
  <si>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</si>
  <si>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</si>
  <si>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</si>
  <si>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</si>
  <si>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</si>
  <si>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</si>
  <si>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</si>
  <si>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</si>
  <si>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</si>
  <si>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</si>
  <si>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</si>
  <si>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</si>
  <si>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</si>
  <si>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</si>
  <si>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2025 BASI BLK Amazon 1P</t>
  </si>
  <si>
    <t>2025 BASI BLK DI</t>
  </si>
  <si>
    <t>2025 BASI BLK Domestic</t>
  </si>
  <si>
    <t>2025 BASI BLK JLA Fixed Markup</t>
  </si>
  <si>
    <t>2025 BASI BLK POE</t>
  </si>
  <si>
    <t>2025 BASI BLK Walmart DI</t>
  </si>
  <si>
    <t>Copy the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</si>
  <si>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</si>
  <si>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</si>
  <si>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</si>
  <si>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</si>
  <si>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</si>
  <si>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</si>
  <si>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</si>
  <si>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</si>
  <si>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</si>
  <si>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</si>
  <si>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</si>
  <si>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</si>
  <si>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</si>
  <si>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</si>
  <si>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</si>
  <si>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</si>
  <si>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</si>
  <si>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</si>
  <si>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</si>
  <si>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</si>
  <si>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</si>
  <si>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</si>
  <si>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</si>
  <si>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</si>
  <si>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</si>
  <si>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</si>
  <si>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</si>
  <si>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</si>
  <si>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</si>
  <si>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</si>
  <si>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</si>
  <si>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</si>
  <si>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</si>
  <si>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</si>
  <si>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</si>
  <si>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</si>
  <si>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</si>
  <si>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</si>
  <si>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</si>
  <si>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</si>
  <si>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</si>
  <si>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</si>
  <si>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</si>
  <si>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</si>
  <si>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</si>
  <si>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</si>
  <si>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</si>
  <si>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</si>
  <si>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</si>
  <si>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</si>
  <si>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</si>
  <si>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</si>
  <si>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</si>
  <si>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</si>
  <si>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 xml:space="preserve">                                                                      2025 BASI BLK Domestic Commitment Sheet</t>
  </si>
  <si>
    <t>Product Category</t>
  </si>
  <si>
    <t>free text</t>
  </si>
  <si>
    <t>2025 BASI BLK JLA Ecomm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</si>
  <si>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</si>
  <si>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</si>
  <si>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</si>
  <si>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</si>
  <si>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</si>
  <si>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</si>
  <si>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</si>
  <si>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</si>
  <si>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</si>
  <si>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</si>
  <si>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</si>
  <si>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</si>
  <si>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</si>
  <si>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</si>
  <si>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</si>
  <si>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</si>
  <si>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</si>
  <si>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</si>
  <si>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</si>
  <si>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</si>
  <si>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</si>
  <si>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</si>
  <si>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</si>
  <si>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</si>
  <si>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</si>
  <si>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Retail Markup %</t>
  </si>
  <si>
    <t>LOCATION CLUSTERING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</si>
  <si>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</si>
  <si>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</si>
  <si>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</si>
  <si>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</si>
  <si>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</si>
  <si>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</si>
  <si>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</si>
  <si>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</si>
  <si>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</si>
  <si>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</si>
  <si>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</si>
  <si>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</si>
  <si>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</si>
  <si>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</si>
  <si>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</si>
  <si>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</si>
  <si>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</si>
  <si>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</si>
  <si>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</si>
  <si>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</si>
  <si>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</si>
  <si>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</si>
  <si>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</si>
  <si>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 xml:space="preserve">Dept Name:   </t>
  </si>
  <si>
    <t>BEDDING</t>
  </si>
  <si>
    <t>Buyer:</t>
  </si>
  <si>
    <t>160 (Karrie LaBeau)</t>
  </si>
  <si>
    <t>Grp: 244</t>
  </si>
  <si>
    <t>Year:</t>
  </si>
  <si>
    <t>Dept:</t>
  </si>
  <si>
    <t>PO Number:</t>
  </si>
  <si>
    <t>Loc Type:</t>
  </si>
  <si>
    <t>Warehouse</t>
  </si>
  <si>
    <t xml:space="preserve">    Month:</t>
  </si>
  <si>
    <t>Pre-Ticketed?:</t>
  </si>
  <si>
    <t>Process Type:</t>
  </si>
  <si>
    <t>Cross Dock</t>
  </si>
  <si>
    <t>Season:</t>
  </si>
  <si>
    <t>S26</t>
  </si>
  <si>
    <t>PO Family ID:</t>
  </si>
  <si>
    <t>Ship to WH:</t>
  </si>
  <si>
    <t>PO Type:</t>
  </si>
  <si>
    <t>3</t>
  </si>
  <si>
    <t>Vendor Num:</t>
  </si>
  <si>
    <t>Order Type:</t>
  </si>
  <si>
    <t>N/B</t>
  </si>
  <si>
    <t>Vendor Name:</t>
  </si>
  <si>
    <t>JLA / E &amp; E Co., Ltd.</t>
  </si>
  <si>
    <t>EDI Indicator:</t>
  </si>
  <si>
    <t>Y</t>
  </si>
  <si>
    <t>Retail:</t>
  </si>
  <si>
    <t>PreMark Ind:</t>
  </si>
  <si>
    <t>Cost:</t>
  </si>
  <si>
    <t>Event:</t>
  </si>
  <si>
    <t>OTB date is 02/08/2026</t>
  </si>
  <si>
    <t>Incl. On Order:</t>
  </si>
  <si>
    <t>IMU:</t>
  </si>
  <si>
    <t>Ship Not Before:</t>
  </si>
  <si>
    <t>Units:</t>
  </si>
  <si>
    <t>Post Name:</t>
  </si>
  <si>
    <t>COASTAL THROWS - Harbor Home packaging</t>
  </si>
  <si>
    <t>Ship Not After:</t>
  </si>
  <si>
    <t># Locs:</t>
  </si>
  <si>
    <t xml:space="preserve">  Fields in Red populate the PO Induction Form</t>
  </si>
  <si>
    <t>Post Ref:</t>
  </si>
  <si>
    <t>P131694</t>
  </si>
  <si>
    <t>Post Date:</t>
  </si>
  <si>
    <t>NOTE:</t>
  </si>
  <si>
    <t>SNB</t>
  </si>
  <si>
    <t>SNA</t>
  </si>
  <si>
    <t>PO Numbers:</t>
  </si>
  <si>
    <t>OCONUS</t>
  </si>
  <si>
    <t>Retail</t>
  </si>
  <si>
    <t>Harbor Home packaging</t>
  </si>
  <si>
    <t>CONUS</t>
  </si>
  <si>
    <t>WILL NEED SAMPLE OF EACH</t>
  </si>
  <si>
    <t>IMU %</t>
  </si>
  <si>
    <t>OTB</t>
  </si>
  <si>
    <t>Units</t>
  </si>
  <si>
    <t>ITEM Dimension in Retail Packaging</t>
  </si>
  <si>
    <t>UPC for</t>
  </si>
  <si>
    <t>CASE Dimension</t>
  </si>
  <si>
    <t># Locs</t>
  </si>
  <si>
    <t xml:space="preserve">**Please include BRAND in the description </t>
  </si>
  <si>
    <t>IN</t>
  </si>
  <si>
    <t>LB</t>
  </si>
  <si>
    <t>UPC's</t>
  </si>
  <si>
    <t>Shipper</t>
  </si>
  <si>
    <t>Vendor Style #</t>
  </si>
  <si>
    <t>Class</t>
  </si>
  <si>
    <t>Sub
Class</t>
  </si>
  <si>
    <t>RIN</t>
  </si>
  <si>
    <t>Size
Code</t>
  </si>
  <si>
    <t>Size</t>
  </si>
  <si>
    <t>NRF Color Code</t>
  </si>
  <si>
    <t>Unit Retail $</t>
  </si>
  <si>
    <t>Unit Cost $</t>
  </si>
  <si>
    <t>MSRP</t>
  </si>
  <si>
    <t>PLU Description</t>
  </si>
  <si>
    <t>Inner Pack</t>
  </si>
  <si>
    <t>Outer Pack</t>
  </si>
  <si>
    <t>Hang Flat</t>
  </si>
  <si>
    <t>Depth</t>
  </si>
  <si>
    <t>Width</t>
  </si>
  <si>
    <t>Height</t>
  </si>
  <si>
    <t>Weight</t>
  </si>
  <si>
    <t>GTIN</t>
  </si>
  <si>
    <t>Case GTIN</t>
  </si>
  <si>
    <t>Case Depth</t>
  </si>
  <si>
    <t>Case Width</t>
  </si>
  <si>
    <t>Case Height</t>
  </si>
  <si>
    <t>Case Weight</t>
  </si>
  <si>
    <t>Empty2</t>
  </si>
  <si>
    <t>Total Units</t>
  </si>
  <si>
    <t>þ</t>
  </si>
  <si>
    <t>Harbor Home Embossed Starfish Coastal Throw</t>
  </si>
  <si>
    <t>50x70</t>
  </si>
  <si>
    <t>409</t>
  </si>
  <si>
    <t>Celestial Blue</t>
  </si>
  <si>
    <t>Harbor Home Seaside Stripe Coastal Throw</t>
  </si>
  <si>
    <t>Harbor Home Embossed Clamshells Coastal Throw</t>
  </si>
  <si>
    <t>104</t>
  </si>
  <si>
    <t>Natural /White</t>
  </si>
  <si>
    <t>Harbor Home Monterey Coastal Throw</t>
  </si>
  <si>
    <t>039</t>
  </si>
  <si>
    <t>Grey /Natural</t>
  </si>
  <si>
    <t>Coastal printed &amp; embossed</t>
  </si>
  <si>
    <t>核价表编号：</t>
  </si>
  <si>
    <t>系列开发项目名称：</t>
  </si>
  <si>
    <t>总部负责人：</t>
  </si>
  <si>
    <t>Qty/40HQ</t>
  </si>
  <si>
    <t>款式描述      (Description)</t>
  </si>
  <si>
    <t>成品规格                                  （specification)</t>
  </si>
  <si>
    <t>主面料名称#1</t>
  </si>
  <si>
    <t>单价</t>
  </si>
  <si>
    <t>用量</t>
  </si>
  <si>
    <t>金额</t>
  </si>
  <si>
    <t>主面料名称#2</t>
  </si>
  <si>
    <t>主面料名称#3</t>
  </si>
  <si>
    <t>主面料名称#4</t>
  </si>
  <si>
    <t>主面料小计</t>
  </si>
  <si>
    <t>辅料，包装，其它名称#1</t>
  </si>
  <si>
    <t xml:space="preserve">care label </t>
  </si>
  <si>
    <t>辅料，包装，其它名称#2</t>
  </si>
  <si>
    <t>辅料，包装，其它名称#3</t>
  </si>
  <si>
    <t>辅料，包装，其它名称#4</t>
  </si>
  <si>
    <t>辅料，包装，其它名称#5</t>
  </si>
  <si>
    <t>Thread</t>
  </si>
  <si>
    <t>辅料，包装，其它名称#6</t>
  </si>
  <si>
    <t>样品费(后续翻单取消)</t>
  </si>
  <si>
    <t>辅料，包装，其它名称#7</t>
  </si>
  <si>
    <t>辅料，包装，其它名称#8</t>
  </si>
  <si>
    <t>价格纸标 3.5x6CM
250G铜版纸</t>
  </si>
  <si>
    <t>辅料，包装，其它名称#9</t>
  </si>
  <si>
    <t>封箱带</t>
  </si>
  <si>
    <t>纸箱长（米）</t>
  </si>
  <si>
    <t>纸箱宽（米）</t>
  </si>
  <si>
    <t>纸箱高（米）</t>
  </si>
  <si>
    <t>成箱方式（每箱）</t>
  </si>
  <si>
    <t>纸箱单价</t>
  </si>
  <si>
    <t>辅料，包装，其它小计</t>
  </si>
  <si>
    <t>主、辅料、包装其他小计</t>
  </si>
  <si>
    <t>工缴</t>
  </si>
  <si>
    <t>运、杂费</t>
  </si>
  <si>
    <t>利税</t>
  </si>
  <si>
    <t>换汇</t>
  </si>
  <si>
    <t>配额费</t>
  </si>
  <si>
    <t>辅工等费用小计</t>
  </si>
  <si>
    <t>出厂价位</t>
  </si>
  <si>
    <t>美 元 价</t>
  </si>
  <si>
    <t>含利税美金价</t>
  </si>
  <si>
    <t>8736pcs</t>
  </si>
  <si>
    <t>5760pcs</t>
  </si>
  <si>
    <t>4320pcs</t>
  </si>
  <si>
    <t>3432pcs</t>
  </si>
  <si>
    <t>MOQ</t>
  </si>
  <si>
    <t>1800pcs</t>
  </si>
  <si>
    <t>1200pcs</t>
  </si>
  <si>
    <r>
      <t>350gsm全涤双面大有光法兰绒印花，四周1'自卷边。包装：衣架挂装，14</t>
    </r>
    <r>
      <rPr>
        <sz val="9"/>
        <color indexed="10"/>
        <rFont val="微软雅黑"/>
        <family val="2"/>
        <charset val="134"/>
      </rPr>
      <t>条一箱</t>
    </r>
    <r>
      <rPr>
        <sz val="9"/>
        <rFont val="微软雅黑"/>
        <family val="2"/>
        <charset val="134"/>
      </rPr>
      <t>，真空压缩，</t>
    </r>
  </si>
  <si>
    <r>
      <t>350gsm全涤双面大有光法兰绒</t>
    </r>
    <r>
      <rPr>
        <sz val="9"/>
        <color indexed="10"/>
        <rFont val="微软雅黑"/>
        <family val="2"/>
        <charset val="134"/>
      </rPr>
      <t>印花</t>
    </r>
    <r>
      <rPr>
        <sz val="9"/>
        <rFont val="微软雅黑"/>
        <family val="2"/>
        <charset val="134"/>
      </rPr>
      <t>，四周1'自卷边。包装：衣架挂装，8</t>
    </r>
    <r>
      <rPr>
        <sz val="9"/>
        <color indexed="10"/>
        <rFont val="微软雅黑"/>
        <family val="2"/>
        <charset val="134"/>
      </rPr>
      <t>条一箱</t>
    </r>
    <r>
      <rPr>
        <sz val="9"/>
        <rFont val="微软雅黑"/>
        <family val="2"/>
        <charset val="134"/>
      </rPr>
      <t>，真空压缩，</t>
    </r>
  </si>
  <si>
    <t>350gsm全涤双面大有光素色3D压花，四周1'自卷边。包装：衣架挂装，14条一箱，真空压缩</t>
  </si>
  <si>
    <t>350gsm全涤双面大有光素色3D压花，四周1'自卷边。包装：衣架挂装，8条一箱，真空压缩</t>
  </si>
  <si>
    <t>60*70"</t>
  </si>
  <si>
    <t>60*90"</t>
  </si>
  <si>
    <t>66*90"</t>
  </si>
  <si>
    <t>90*90"</t>
  </si>
  <si>
    <t>108*90"</t>
  </si>
  <si>
    <t>350gsm全涤双面大有光法兰绒，印花--72"</t>
  </si>
  <si>
    <t>350gsm全涤双面大有光法兰绒，印花--92"</t>
  </si>
  <si>
    <t>350gsm全涤双面大有光，素色压花--72"</t>
  </si>
  <si>
    <t>挂牌双面印刷5*7"
350G铜版纸</t>
  </si>
  <si>
    <t>黑色木头衣架15*3"</t>
  </si>
  <si>
    <t>品牌织标</t>
  </si>
  <si>
    <t>真空压缩袋</t>
  </si>
  <si>
    <t>金郁莱Ross报价</t>
  </si>
  <si>
    <t>金郁莱Nexcom报价</t>
  </si>
  <si>
    <t>case pack 4</t>
  </si>
  <si>
    <t>38*32*40cm</t>
  </si>
  <si>
    <t>40*38*50cm</t>
  </si>
  <si>
    <t>57*41*52cm</t>
  </si>
  <si>
    <t>40*38*60cm</t>
  </si>
  <si>
    <t>40*38*68cm</t>
  </si>
  <si>
    <t>Nexcom 50x70"</t>
  </si>
  <si>
    <t>38*32*34cm</t>
  </si>
  <si>
    <t>Printed GS</t>
  </si>
  <si>
    <t>Embossed solid GS</t>
  </si>
  <si>
    <t>Coastal print</t>
  </si>
  <si>
    <t>Coastal embossed</t>
  </si>
  <si>
    <t>Printed GS Throw</t>
  </si>
  <si>
    <t>Solid embossed GS Throw</t>
  </si>
  <si>
    <t>Printed Coastal throw</t>
  </si>
  <si>
    <t>Embossed Coastal throw</t>
  </si>
  <si>
    <t>50x70"</t>
  </si>
  <si>
    <t>6301.40.0020</t>
  </si>
  <si>
    <t>COOP/AD</t>
  </si>
  <si>
    <t>350gsm printed glimmersoft plush, 1" folded edges; Packaging: ribbon insert, 4pcs/ctn</t>
  </si>
  <si>
    <r>
      <t xml:space="preserve">350gsm Solid </t>
    </r>
    <r>
      <rPr>
        <sz val="11"/>
        <color rgb="FFFF0000"/>
        <rFont val="Calibri"/>
        <family val="2"/>
      </rPr>
      <t>Embossed</t>
    </r>
    <r>
      <rPr>
        <sz val="11"/>
        <rFont val="Calibri"/>
        <family val="2"/>
      </rPr>
      <t xml:space="preserve"> Glimmersoft Plush 1" folded edges; Packaging: ribbon insert, 4pcs/ctn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</si>
</sst>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26" formatCode="\$#,##0.00_);[Red]\(\$#,##0.00\)"/>
    <numFmt numFmtId="176" formatCode="&quot;$&quot;#,##0_);\(&quot;$&quot;#,##0\)"/>
    <numFmt numFmtId="177" formatCode="&quot;$&quot;#,##0.00_);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&quot;$&quot;#,##0.00"/>
    <numFmt numFmtId="181" formatCode="[$¥-478]#,##0.00"/>
    <numFmt numFmtId="182" formatCode="0.0"/>
    <numFmt numFmtId="183" formatCode="0.000"/>
    <numFmt numFmtId="184" formatCode="0.0%"/>
    <numFmt numFmtId="185" formatCode="#,##0.0"/>
    <numFmt numFmtId="186" formatCode="###0_)"/>
    <numFmt numFmtId="187" formatCode="[$$-409]#,##0.00"/>
    <numFmt numFmtId="188" formatCode="_000"/>
    <numFmt numFmtId="189" formatCode="##,###,##0"/>
    <numFmt numFmtId="190" formatCode="[$$-481]#,##0.00_);[Red]\([$$-481]#,##0.00\)"/>
    <numFmt numFmtId="191" formatCode="#,##0.00_ ;[Red]\-#,##0.00\ "/>
    <numFmt numFmtId="192" formatCode="[$$-409]#,##0.000_ ;\-[$$-409]#,##0.000\ "/>
    <numFmt numFmtId="193" formatCode="0.0_);[Red]\(0.0\)"/>
    <numFmt numFmtId="194" formatCode="[$$-409]#,##0.00;\-[$$-409]#,##0.00"/>
    <numFmt numFmtId="195" formatCode="0.00_ "/>
    <numFmt numFmtId="196" formatCode="#,##0.00_ "/>
    <numFmt numFmtId="197" formatCode="0.00_);[Red]\(0.00\)"/>
    <numFmt numFmtId="198" formatCode="0.0_ "/>
    <numFmt numFmtId="199" formatCode="0_);[Red]\(0\)"/>
    <numFmt numFmtId="200" formatCode="&quot;￥&quot;#,##0.00;[Red]&quot;￥&quot;\-#,##0.00"/>
    <numFmt numFmtId="201" formatCode="&quot;￥&quot;#,##0.00_);[Red]\(&quot;￥&quot;#,##0.00\)"/>
    <numFmt numFmtId="202" formatCode="\$#,##0.00;\-\$#,##0.00"/>
  </numFmts>
  <fonts count="6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56"/>
      <name val="Arial"/>
      <family val="2"/>
    </font>
    <font>
      <b/>
      <sz val="12"/>
      <color theme="3"/>
      <name val="Arial"/>
      <family val="2"/>
    </font>
    <font>
      <b/>
      <sz val="12"/>
      <color indexed="60"/>
      <name val="Arial"/>
      <family val="2"/>
    </font>
    <font>
      <b/>
      <sz val="12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0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sz val="12"/>
      <color theme="0"/>
      <name val="Arial"/>
      <family val="2"/>
    </font>
    <font>
      <b/>
      <sz val="12"/>
      <color theme="0" tint="-4.9989318521683403E-2"/>
      <name val="Arial"/>
      <family val="2"/>
    </font>
    <font>
      <sz val="18"/>
      <name val="Wingdings"/>
      <charset val="2"/>
    </font>
    <font>
      <b/>
      <sz val="20"/>
      <color theme="0"/>
      <name val="Arial"/>
      <family val="2"/>
    </font>
    <font>
      <b/>
      <sz val="12"/>
      <color theme="3" tint="-0.24994659260841701"/>
      <name val="Arial"/>
      <family val="2"/>
    </font>
    <font>
      <strike/>
      <sz val="12"/>
      <name val="Arial"/>
      <family val="2"/>
    </font>
    <font>
      <b/>
      <strike/>
      <sz val="12"/>
      <color rgb="FFFF0000"/>
      <name val="Arial"/>
      <family val="2"/>
    </font>
    <font>
      <b/>
      <sz val="11"/>
      <color theme="3" tint="-0.24994659260841701"/>
      <name val="Arial"/>
      <family val="2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18"/>
      <name val="微软雅黑"/>
      <family val="2"/>
      <charset val="134"/>
    </font>
    <font>
      <b/>
      <sz val="9"/>
      <color indexed="18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EE0000"/>
      <name val="微软雅黑"/>
      <family val="2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color rgb="FF0000FF"/>
      <name val="Arial"/>
      <family val="2"/>
    </font>
    <font>
      <sz val="8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</borders>
  <cellStyleXfs count="3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6" fillId="0" borderId="0"/>
    <xf numFmtId="17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52" fillId="0" borderId="0">
      <alignment vertical="center"/>
    </xf>
    <xf numFmtId="190" fontId="3" fillId="0" borderId="0" applyProtection="0"/>
    <xf numFmtId="194" fontId="3" fillId="0" borderId="0"/>
    <xf numFmtId="194" fontId="3" fillId="0" borderId="0" applyProtection="0"/>
    <xf numFmtId="0" fontId="3" fillId="0" borderId="0"/>
    <xf numFmtId="0" fontId="3" fillId="0" borderId="0"/>
    <xf numFmtId="192" fontId="3" fillId="0" borderId="0" applyProtection="0"/>
    <xf numFmtId="0" fontId="3" fillId="0" borderId="0"/>
    <xf numFmtId="0" fontId="3" fillId="0" borderId="0" applyProtection="0"/>
    <xf numFmtId="192" fontId="3" fillId="0" borderId="0"/>
    <xf numFmtId="0" fontId="3" fillId="0" borderId="0"/>
    <xf numFmtId="0" fontId="3" fillId="0" borderId="0"/>
    <xf numFmtId="0" fontId="3" fillId="0" borderId="0"/>
    <xf numFmtId="194" fontId="3" fillId="0" borderId="0"/>
    <xf numFmtId="190" fontId="3" fillId="0" borderId="0" applyProtection="0"/>
    <xf numFmtId="190" fontId="3" fillId="0" borderId="0"/>
    <xf numFmtId="198" fontId="3" fillId="0" borderId="0" applyFont="0" applyFill="0" applyBorder="0" applyAlignment="0" applyProtection="0"/>
    <xf numFmtId="0" fontId="3" fillId="0" borderId="0"/>
    <xf numFmtId="0" fontId="50" fillId="0" borderId="0"/>
    <xf numFmtId="0" fontId="52" fillId="0" borderId="0">
      <alignment vertical="center"/>
    </xf>
    <xf numFmtId="190" fontId="50" fillId="0" borderId="0"/>
    <xf numFmtId="194" fontId="50" fillId="0" borderId="0" applyProtection="0"/>
    <xf numFmtId="190" fontId="3" fillId="0" borderId="0"/>
    <xf numFmtId="0" fontId="50" fillId="0" borderId="0"/>
    <xf numFmtId="194" fontId="50" fillId="0" borderId="0"/>
    <xf numFmtId="192" fontId="62" fillId="0" borderId="0">
      <alignment vertical="center"/>
    </xf>
    <xf numFmtId="0" fontId="63" fillId="0" borderId="0"/>
  </cellStyleXfs>
  <cellXfs count="420">
    <xf numFmtId="0" fontId="0" fillId="0" borderId="0" xfId="0"/>
    <xf numFmtId="9" fontId="0" fillId="0" borderId="0" xfId="0" applyNumberFormat="1"/>
    <xf numFmtId="0" fontId="6" fillId="0" borderId="0" xfId="0" applyFont="1"/>
    <xf numFmtId="0" fontId="2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80" fontId="3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4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80" fontId="3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80" fontId="14" fillId="0" borderId="0" xfId="3" applyNumberFormat="1" applyFont="1" applyAlignment="1">
      <alignment horizontal="left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/>
    <xf numFmtId="180" fontId="3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7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2" fillId="3" borderId="1" xfId="2" applyFont="1" applyFill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80" fontId="3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6" fillId="0" borderId="1" xfId="2" applyFont="1" applyBorder="1" applyAlignment="1" applyProtection="1">
      <alignment horizontal="left"/>
      <protection locked="0"/>
    </xf>
    <xf numFmtId="0" fontId="20" fillId="0" borderId="0" xfId="0" applyFont="1"/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2" fillId="0" borderId="0" xfId="0" applyFon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81" fontId="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180" fontId="23" fillId="5" borderId="1" xfId="1" applyNumberFormat="1" applyFont="1" applyFill="1" applyBorder="1" applyAlignment="1">
      <alignment wrapText="1"/>
    </xf>
    <xf numFmtId="180" fontId="1" fillId="10" borderId="9" xfId="0" applyNumberFormat="1" applyFont="1" applyFill="1" applyBorder="1" applyAlignment="1">
      <alignment horizontal="center" wrapText="1"/>
    </xf>
    <xf numFmtId="180" fontId="1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80" fontId="23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80" fontId="23" fillId="9" borderId="1" xfId="1" applyNumberFormat="1" applyFont="1" applyFill="1" applyBorder="1" applyAlignment="1">
      <alignment wrapText="1"/>
    </xf>
    <xf numFmtId="180" fontId="23" fillId="8" borderId="1" xfId="1" applyNumberFormat="1" applyFont="1" applyFill="1" applyBorder="1" applyAlignment="1">
      <alignment wrapText="1"/>
    </xf>
    <xf numFmtId="10" fontId="23" fillId="8" borderId="1" xfId="1" applyNumberFormat="1" applyFont="1" applyFill="1" applyBorder="1" applyAlignment="1">
      <alignment wrapText="1"/>
    </xf>
    <xf numFmtId="180" fontId="24" fillId="11" borderId="1" xfId="1" applyNumberFormat="1" applyFont="1" applyFill="1" applyBorder="1" applyAlignment="1">
      <alignment wrapText="1"/>
    </xf>
    <xf numFmtId="180" fontId="1" fillId="8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0" fontId="0" fillId="2" borderId="1" xfId="5" applyNumberFormat="1" applyFont="1" applyFill="1" applyBorder="1" applyAlignment="1">
      <alignment wrapText="1"/>
    </xf>
    <xf numFmtId="180" fontId="0" fillId="0" borderId="9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80" fontId="0" fillId="2" borderId="10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2" fillId="0" borderId="0" xfId="0" applyFont="1"/>
    <xf numFmtId="180" fontId="2" fillId="0" borderId="0" xfId="0" applyNumberFormat="1" applyFont="1"/>
    <xf numFmtId="180" fontId="0" fillId="0" borderId="0" xfId="0" applyNumberFormat="1"/>
    <xf numFmtId="0" fontId="0" fillId="2" borderId="1" xfId="0" applyFill="1" applyBorder="1" applyAlignment="1">
      <alignment vertical="center" wrapText="1"/>
    </xf>
    <xf numFmtId="0" fontId="22" fillId="0" borderId="0" xfId="4" applyFont="1"/>
    <xf numFmtId="0" fontId="1" fillId="9" borderId="1" xfId="4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20" fillId="0" borderId="0" xfId="4" applyFont="1"/>
    <xf numFmtId="0" fontId="13" fillId="0" borderId="0" xfId="2" applyFont="1" applyAlignment="1" applyProtection="1">
      <alignment horizontal="left"/>
      <protection locked="0"/>
    </xf>
    <xf numFmtId="182" fontId="0" fillId="0" borderId="0" xfId="0" applyNumberFormat="1" applyAlignment="1">
      <alignment wrapText="1"/>
    </xf>
    <xf numFmtId="182" fontId="1" fillId="0" borderId="1" xfId="0" applyNumberFormat="1" applyFont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183" fontId="23" fillId="0" borderId="1" xfId="1" applyNumberFormat="1" applyFont="1" applyBorder="1" applyAlignment="1">
      <alignment wrapText="1"/>
    </xf>
    <xf numFmtId="183" fontId="0" fillId="2" borderId="1" xfId="0" applyNumberFormat="1" applyFill="1" applyBorder="1" applyAlignment="1">
      <alignment wrapText="1"/>
    </xf>
    <xf numFmtId="0" fontId="26" fillId="0" borderId="0" xfId="7" applyFont="1" applyAlignment="1">
      <alignment vertical="center"/>
    </xf>
    <xf numFmtId="0" fontId="26" fillId="0" borderId="0" xfId="7" applyFont="1" applyAlignment="1">
      <alignment horizontal="left" vertical="center" indent="1"/>
    </xf>
    <xf numFmtId="0" fontId="26" fillId="0" borderId="0" xfId="7" applyFont="1" applyAlignment="1">
      <alignment horizontal="center" vertical="center"/>
    </xf>
    <xf numFmtId="49" fontId="26" fillId="0" borderId="0" xfId="7" applyNumberFormat="1" applyFont="1" applyAlignment="1">
      <alignment vertical="center"/>
    </xf>
    <xf numFmtId="0" fontId="28" fillId="6" borderId="8" xfId="7" applyFont="1" applyFill="1" applyBorder="1" applyAlignment="1">
      <alignment horizontal="center" vertical="center"/>
    </xf>
    <xf numFmtId="0" fontId="28" fillId="6" borderId="11" xfId="7" applyFont="1" applyFill="1" applyBorder="1" applyAlignment="1">
      <alignment horizontal="center" vertical="center"/>
    </xf>
    <xf numFmtId="0" fontId="28" fillId="14" borderId="11" xfId="7" applyFont="1" applyFill="1" applyBorder="1" applyAlignment="1">
      <alignment horizontal="center" vertical="center"/>
    </xf>
    <xf numFmtId="0" fontId="28" fillId="15" borderId="11" xfId="7" applyFont="1" applyFill="1" applyBorder="1" applyAlignment="1">
      <alignment horizontal="center" vertical="center"/>
    </xf>
    <xf numFmtId="0" fontId="28" fillId="6" borderId="6" xfId="7" applyFont="1" applyFill="1" applyBorder="1" applyAlignment="1">
      <alignment horizontal="center" vertical="center"/>
    </xf>
    <xf numFmtId="0" fontId="28" fillId="0" borderId="0" xfId="7" applyFont="1" applyAlignment="1">
      <alignment vertical="center"/>
    </xf>
    <xf numFmtId="0" fontId="29" fillId="6" borderId="13" xfId="7" applyFont="1" applyFill="1" applyBorder="1" applyAlignment="1">
      <alignment vertical="center"/>
    </xf>
    <xf numFmtId="0" fontId="30" fillId="0" borderId="10" xfId="7" applyFont="1" applyBorder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29" fillId="6" borderId="17" xfId="7" applyFont="1" applyFill="1" applyBorder="1" applyAlignment="1">
      <alignment vertical="center"/>
    </xf>
    <xf numFmtId="0" fontId="30" fillId="0" borderId="10" xfId="8" applyFont="1" applyBorder="1" applyAlignment="1">
      <alignment horizontal="center" vertical="center"/>
    </xf>
    <xf numFmtId="0" fontId="30" fillId="0" borderId="1" xfId="8" applyFont="1" applyBorder="1" applyAlignment="1">
      <alignment horizontal="center" vertical="center"/>
    </xf>
    <xf numFmtId="0" fontId="31" fillId="2" borderId="12" xfId="7" applyFont="1" applyFill="1" applyBorder="1" applyAlignment="1">
      <alignment horizontal="right" vertical="center" indent="1"/>
    </xf>
    <xf numFmtId="0" fontId="26" fillId="2" borderId="13" xfId="7" applyFont="1" applyFill="1" applyBorder="1" applyAlignment="1">
      <alignment horizontal="left" vertical="center" indent="1"/>
    </xf>
    <xf numFmtId="0" fontId="26" fillId="2" borderId="13" xfId="7" applyFont="1" applyFill="1" applyBorder="1" applyAlignment="1">
      <alignment vertical="center"/>
    </xf>
    <xf numFmtId="0" fontId="26" fillId="2" borderId="14" xfId="7" applyFont="1" applyFill="1" applyBorder="1" applyAlignment="1">
      <alignment vertical="center"/>
    </xf>
    <xf numFmtId="0" fontId="28" fillId="2" borderId="19" xfId="7" applyFont="1" applyFill="1" applyBorder="1" applyAlignment="1">
      <alignment horizontal="right" vertical="center" indent="1"/>
    </xf>
    <xf numFmtId="0" fontId="32" fillId="0" borderId="1" xfId="7" applyFont="1" applyBorder="1" applyAlignment="1">
      <alignment horizontal="left" vertical="center" indent="1"/>
    </xf>
    <xf numFmtId="0" fontId="26" fillId="2" borderId="0" xfId="7" applyFont="1" applyFill="1" applyAlignment="1">
      <alignment vertical="center"/>
    </xf>
    <xf numFmtId="0" fontId="28" fillId="2" borderId="0" xfId="7" applyFont="1" applyFill="1" applyAlignment="1">
      <alignment horizontal="right" vertical="center"/>
    </xf>
    <xf numFmtId="0" fontId="32" fillId="0" borderId="1" xfId="7" applyFont="1" applyBorder="1" applyAlignment="1">
      <alignment horizontal="center" vertical="center"/>
    </xf>
    <xf numFmtId="0" fontId="33" fillId="2" borderId="0" xfId="7" applyFont="1" applyFill="1" applyAlignment="1">
      <alignment vertical="center"/>
    </xf>
    <xf numFmtId="0" fontId="34" fillId="2" borderId="0" xfId="7" applyFont="1" applyFill="1" applyAlignment="1">
      <alignment horizontal="right" vertical="center"/>
    </xf>
    <xf numFmtId="0" fontId="26" fillId="2" borderId="20" xfId="7" applyFont="1" applyFill="1" applyBorder="1" applyAlignment="1">
      <alignment vertical="center"/>
    </xf>
    <xf numFmtId="0" fontId="25" fillId="0" borderId="0" xfId="7"/>
    <xf numFmtId="0" fontId="25" fillId="0" borderId="0" xfId="7" applyAlignment="1">
      <alignment horizontal="center"/>
    </xf>
    <xf numFmtId="0" fontId="32" fillId="0" borderId="1" xfId="7" applyFont="1" applyBorder="1" applyAlignment="1" applyProtection="1">
      <alignment horizontal="left" vertical="center" indent="1"/>
      <protection locked="0"/>
    </xf>
    <xf numFmtId="0" fontId="33" fillId="2" borderId="0" xfId="7" applyFont="1" applyFill="1" applyAlignment="1">
      <alignment horizontal="left" vertical="center" indent="1"/>
    </xf>
    <xf numFmtId="0" fontId="34" fillId="2" borderId="5" xfId="7" applyFont="1" applyFill="1" applyBorder="1" applyAlignment="1">
      <alignment horizontal="right" vertical="center"/>
    </xf>
    <xf numFmtId="49" fontId="32" fillId="16" borderId="1" xfId="7" applyNumberFormat="1" applyFont="1" applyFill="1" applyBorder="1" applyAlignment="1" applyProtection="1">
      <alignment horizontal="center" vertical="center"/>
      <protection locked="0"/>
    </xf>
    <xf numFmtId="0" fontId="34" fillId="2" borderId="19" xfId="7" applyFont="1" applyFill="1" applyBorder="1" applyAlignment="1">
      <alignment horizontal="right" vertical="center" indent="1"/>
    </xf>
    <xf numFmtId="0" fontId="28" fillId="17" borderId="21" xfId="7" applyFont="1" applyFill="1" applyBorder="1" applyAlignment="1">
      <alignment horizontal="right" vertical="center"/>
    </xf>
    <xf numFmtId="176" fontId="28" fillId="17" borderId="22" xfId="9" applyNumberFormat="1" applyFont="1" applyFill="1" applyBorder="1" applyAlignment="1" applyProtection="1">
      <alignment horizontal="left" vertical="center" indent="1"/>
    </xf>
    <xf numFmtId="0" fontId="28" fillId="17" borderId="23" xfId="7" applyFont="1" applyFill="1" applyBorder="1" applyAlignment="1">
      <alignment horizontal="right" vertical="center"/>
    </xf>
    <xf numFmtId="176" fontId="28" fillId="17" borderId="24" xfId="9" applyNumberFormat="1" applyFont="1" applyFill="1" applyBorder="1" applyAlignment="1" applyProtection="1">
      <alignment horizontal="left" vertical="center" indent="1"/>
    </xf>
    <xf numFmtId="0" fontId="28" fillId="2" borderId="25" xfId="7" applyFont="1" applyFill="1" applyBorder="1" applyAlignment="1">
      <alignment horizontal="right" vertical="center" indent="1"/>
    </xf>
    <xf numFmtId="49" fontId="32" fillId="18" borderId="1" xfId="7" applyNumberFormat="1" applyFont="1" applyFill="1" applyBorder="1" applyAlignment="1" applyProtection="1">
      <alignment horizontal="left" vertical="center" indent="1"/>
      <protection locked="0"/>
    </xf>
    <xf numFmtId="49" fontId="32" fillId="0" borderId="1" xfId="7" applyNumberFormat="1" applyFont="1" applyBorder="1" applyAlignment="1" applyProtection="1">
      <alignment horizontal="center" vertical="center"/>
      <protection locked="0"/>
    </xf>
    <xf numFmtId="184" fontId="28" fillId="17" borderId="24" xfId="10" applyNumberFormat="1" applyFont="1" applyFill="1" applyBorder="1" applyAlignment="1" applyProtection="1">
      <alignment horizontal="left" vertical="center" indent="1"/>
    </xf>
    <xf numFmtId="177" fontId="30" fillId="0" borderId="1" xfId="7" applyNumberFormat="1" applyFont="1" applyBorder="1" applyAlignment="1">
      <alignment horizontal="center" vertical="center"/>
    </xf>
    <xf numFmtId="14" fontId="32" fillId="0" borderId="1" xfId="7" applyNumberFormat="1" applyFont="1" applyBorder="1" applyAlignment="1">
      <alignment horizontal="center" vertical="center"/>
    </xf>
    <xf numFmtId="3" fontId="28" fillId="17" borderId="24" xfId="7" applyNumberFormat="1" applyFont="1" applyFill="1" applyBorder="1" applyAlignment="1">
      <alignment horizontal="left" vertical="center" indent="1"/>
    </xf>
    <xf numFmtId="14" fontId="32" fillId="0" borderId="1" xfId="7" applyNumberFormat="1" applyFont="1" applyBorder="1" applyAlignment="1" applyProtection="1">
      <alignment horizontal="center" vertical="center"/>
      <protection locked="0"/>
    </xf>
    <xf numFmtId="0" fontId="28" fillId="17" borderId="26" xfId="7" applyFont="1" applyFill="1" applyBorder="1" applyAlignment="1">
      <alignment horizontal="right" vertical="center"/>
    </xf>
    <xf numFmtId="3" fontId="28" fillId="17" borderId="27" xfId="7" applyNumberFormat="1" applyFont="1" applyFill="1" applyBorder="1" applyAlignment="1">
      <alignment horizontal="left" vertical="center" indent="1"/>
    </xf>
    <xf numFmtId="0" fontId="28" fillId="2" borderId="19" xfId="7" applyFont="1" applyFill="1" applyBorder="1" applyAlignment="1">
      <alignment horizontal="left" vertical="center" indent="1"/>
    </xf>
    <xf numFmtId="14" fontId="30" fillId="0" borderId="10" xfId="7" applyNumberFormat="1" applyFont="1" applyBorder="1" applyAlignment="1">
      <alignment horizontal="center" vertical="center"/>
    </xf>
    <xf numFmtId="0" fontId="35" fillId="2" borderId="16" xfId="7" applyFont="1" applyFill="1" applyBorder="1" applyAlignment="1">
      <alignment horizontal="left" vertical="center" indent="1"/>
    </xf>
    <xf numFmtId="14" fontId="26" fillId="2" borderId="17" xfId="7" applyNumberFormat="1" applyFont="1" applyFill="1" applyBorder="1" applyAlignment="1">
      <alignment horizontal="left" vertical="center" indent="1"/>
    </xf>
    <xf numFmtId="0" fontId="26" fillId="2" borderId="17" xfId="7" applyFont="1" applyFill="1" applyBorder="1" applyAlignment="1">
      <alignment vertical="center"/>
    </xf>
    <xf numFmtId="0" fontId="31" fillId="2" borderId="17" xfId="7" applyFont="1" applyFill="1" applyBorder="1" applyAlignment="1">
      <alignment horizontal="right" vertical="center"/>
    </xf>
    <xf numFmtId="0" fontId="3" fillId="2" borderId="17" xfId="7" applyFont="1" applyFill="1" applyBorder="1" applyAlignment="1">
      <alignment horizontal="right" vertical="center"/>
    </xf>
    <xf numFmtId="14" fontId="36" fillId="2" borderId="17" xfId="7" applyNumberFormat="1" applyFont="1" applyFill="1" applyBorder="1" applyAlignment="1">
      <alignment horizontal="left" vertical="center"/>
    </xf>
    <xf numFmtId="0" fontId="3" fillId="2" borderId="17" xfId="7" applyFont="1" applyFill="1" applyBorder="1" applyAlignment="1">
      <alignment horizontal="left" vertical="center" indent="1"/>
    </xf>
    <xf numFmtId="14" fontId="36" fillId="2" borderId="18" xfId="7" applyNumberFormat="1" applyFont="1" applyFill="1" applyBorder="1" applyAlignment="1">
      <alignment horizontal="left" vertical="center"/>
    </xf>
    <xf numFmtId="0" fontId="35" fillId="0" borderId="0" xfId="7" applyFont="1" applyAlignment="1">
      <alignment horizontal="left" vertical="center" indent="1"/>
    </xf>
    <xf numFmtId="0" fontId="30" fillId="0" borderId="28" xfId="7" applyFont="1" applyBorder="1" applyAlignment="1">
      <alignment horizontal="center" vertical="center"/>
    </xf>
    <xf numFmtId="0" fontId="30" fillId="0" borderId="2" xfId="7" applyFont="1" applyBorder="1" applyAlignment="1">
      <alignment horizontal="center" vertical="center"/>
    </xf>
    <xf numFmtId="177" fontId="30" fillId="0" borderId="2" xfId="7" applyNumberFormat="1" applyFont="1" applyBorder="1" applyAlignment="1">
      <alignment horizontal="center" vertical="center"/>
    </xf>
    <xf numFmtId="0" fontId="30" fillId="0" borderId="3" xfId="7" applyFont="1" applyBorder="1" applyAlignment="1">
      <alignment horizontal="center" vertical="center"/>
    </xf>
    <xf numFmtId="0" fontId="37" fillId="0" borderId="0" xfId="7" applyFont="1" applyAlignment="1">
      <alignment horizontal="left" vertical="center" indent="1"/>
    </xf>
    <xf numFmtId="0" fontId="13" fillId="0" borderId="0" xfId="7" applyFont="1" applyAlignment="1">
      <alignment vertical="center"/>
    </xf>
    <xf numFmtId="0" fontId="12" fillId="0" borderId="8" xfId="7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/>
    </xf>
    <xf numFmtId="0" fontId="28" fillId="0" borderId="7" xfId="7" applyFont="1" applyBorder="1" applyAlignment="1">
      <alignment vertical="center"/>
    </xf>
    <xf numFmtId="14" fontId="26" fillId="0" borderId="0" xfId="7" applyNumberFormat="1" applyFont="1" applyAlignment="1">
      <alignment horizontal="left" vertical="center" indent="1"/>
    </xf>
    <xf numFmtId="0" fontId="13" fillId="0" borderId="0" xfId="7" applyFont="1" applyAlignment="1">
      <alignment horizontal="right" vertical="center"/>
    </xf>
    <xf numFmtId="14" fontId="26" fillId="0" borderId="5" xfId="7" applyNumberFormat="1" applyFont="1" applyBorder="1" applyAlignment="1">
      <alignment horizontal="left" vertical="center" indent="1"/>
    </xf>
    <xf numFmtId="49" fontId="25" fillId="0" borderId="0" xfId="7" applyNumberFormat="1"/>
    <xf numFmtId="10" fontId="38" fillId="13" borderId="29" xfId="7" applyNumberFormat="1" applyFont="1" applyFill="1" applyBorder="1" applyAlignment="1">
      <alignment horizontal="center" vertical="center"/>
    </xf>
    <xf numFmtId="3" fontId="39" fillId="0" borderId="29" xfId="7" applyNumberFormat="1" applyFont="1" applyBorder="1" applyAlignment="1">
      <alignment horizontal="center" vertical="center"/>
    </xf>
    <xf numFmtId="3" fontId="39" fillId="0" borderId="30" xfId="7" applyNumberFormat="1" applyFont="1" applyBorder="1" applyAlignment="1">
      <alignment horizontal="center" vertical="center"/>
    </xf>
    <xf numFmtId="3" fontId="39" fillId="19" borderId="31" xfId="7" applyNumberFormat="1" applyFont="1" applyFill="1" applyBorder="1" applyAlignment="1">
      <alignment horizontal="center" vertical="center"/>
    </xf>
    <xf numFmtId="3" fontId="39" fillId="0" borderId="32" xfId="7" applyNumberFormat="1" applyFont="1" applyBorder="1" applyAlignment="1">
      <alignment horizontal="center" vertical="center"/>
    </xf>
    <xf numFmtId="3" fontId="39" fillId="0" borderId="33" xfId="7" applyNumberFormat="1" applyFont="1" applyBorder="1" applyAlignment="1">
      <alignment horizontal="center" vertical="center"/>
    </xf>
    <xf numFmtId="3" fontId="39" fillId="0" borderId="34" xfId="7" applyNumberFormat="1" applyFont="1" applyBorder="1" applyAlignment="1">
      <alignment horizontal="center" vertical="center"/>
    </xf>
    <xf numFmtId="0" fontId="38" fillId="13" borderId="35" xfId="7" applyFont="1" applyFill="1" applyBorder="1" applyAlignment="1">
      <alignment horizontal="center" vertical="center"/>
    </xf>
    <xf numFmtId="3" fontId="39" fillId="0" borderId="35" xfId="7" applyNumberFormat="1" applyFont="1" applyBorder="1" applyAlignment="1">
      <alignment horizontal="center" vertical="center"/>
    </xf>
    <xf numFmtId="3" fontId="39" fillId="0" borderId="36" xfId="7" applyNumberFormat="1" applyFont="1" applyBorder="1" applyAlignment="1">
      <alignment horizontal="center" vertical="center"/>
    </xf>
    <xf numFmtId="3" fontId="39" fillId="19" borderId="37" xfId="7" applyNumberFormat="1" applyFont="1" applyFill="1" applyBorder="1" applyAlignment="1">
      <alignment horizontal="center" vertical="center"/>
    </xf>
    <xf numFmtId="3" fontId="39" fillId="0" borderId="38" xfId="7" applyNumberFormat="1" applyFont="1" applyBorder="1" applyAlignment="1">
      <alignment horizontal="center" vertical="center"/>
    </xf>
    <xf numFmtId="3" fontId="39" fillId="0" borderId="39" xfId="7" applyNumberFormat="1" applyFont="1" applyBorder="1" applyAlignment="1">
      <alignment horizontal="center" vertical="center"/>
    </xf>
    <xf numFmtId="3" fontId="39" fillId="0" borderId="40" xfId="7" applyNumberFormat="1" applyFont="1" applyBorder="1" applyAlignment="1">
      <alignment horizontal="center" vertical="center"/>
    </xf>
    <xf numFmtId="0" fontId="38" fillId="13" borderId="41" xfId="7" applyFont="1" applyFill="1" applyBorder="1" applyAlignment="1">
      <alignment horizontal="center" vertical="center"/>
    </xf>
    <xf numFmtId="185" fontId="39" fillId="0" borderId="41" xfId="7" applyNumberFormat="1" applyFont="1" applyBorder="1" applyAlignment="1">
      <alignment horizontal="center" vertical="center"/>
    </xf>
    <xf numFmtId="185" fontId="39" fillId="0" borderId="36" xfId="7" applyNumberFormat="1" applyFont="1" applyBorder="1" applyAlignment="1">
      <alignment horizontal="center" vertical="center"/>
    </xf>
    <xf numFmtId="185" fontId="39" fillId="19" borderId="42" xfId="7" applyNumberFormat="1" applyFont="1" applyFill="1" applyBorder="1" applyAlignment="1">
      <alignment horizontal="center" vertical="center"/>
    </xf>
    <xf numFmtId="185" fontId="39" fillId="0" borderId="38" xfId="7" applyNumberFormat="1" applyFont="1" applyBorder="1" applyAlignment="1">
      <alignment horizontal="center" vertical="center"/>
    </xf>
    <xf numFmtId="185" fontId="39" fillId="0" borderId="43" xfId="7" applyNumberFormat="1" applyFont="1" applyBorder="1" applyAlignment="1">
      <alignment horizontal="center" vertical="center"/>
    </xf>
    <xf numFmtId="185" fontId="39" fillId="0" borderId="44" xfId="7" applyNumberFormat="1" applyFont="1" applyBorder="1" applyAlignment="1">
      <alignment horizontal="center" vertical="center"/>
    </xf>
    <xf numFmtId="3" fontId="39" fillId="0" borderId="41" xfId="7" applyNumberFormat="1" applyFont="1" applyBorder="1" applyAlignment="1">
      <alignment horizontal="center" vertical="center"/>
    </xf>
    <xf numFmtId="3" fontId="39" fillId="0" borderId="45" xfId="7" applyNumberFormat="1" applyFont="1" applyBorder="1" applyAlignment="1">
      <alignment horizontal="center" vertical="center"/>
    </xf>
    <xf numFmtId="3" fontId="39" fillId="19" borderId="42" xfId="7" applyNumberFormat="1" applyFont="1" applyFill="1" applyBorder="1" applyAlignment="1">
      <alignment horizontal="center" vertical="center"/>
    </xf>
    <xf numFmtId="3" fontId="39" fillId="0" borderId="43" xfId="7" applyNumberFormat="1" applyFont="1" applyBorder="1" applyAlignment="1">
      <alignment horizontal="center" vertical="center"/>
    </xf>
    <xf numFmtId="3" fontId="39" fillId="0" borderId="44" xfId="7" applyNumberFormat="1" applyFont="1" applyBorder="1" applyAlignment="1">
      <alignment horizontal="center" vertical="center"/>
    </xf>
    <xf numFmtId="49" fontId="3" fillId="0" borderId="0" xfId="7" applyNumberFormat="1" applyFont="1" applyAlignment="1">
      <alignment horizontal="center" vertical="center"/>
    </xf>
    <xf numFmtId="0" fontId="42" fillId="19" borderId="49" xfId="7" applyFont="1" applyFill="1" applyBorder="1"/>
    <xf numFmtId="0" fontId="38" fillId="13" borderId="50" xfId="7" applyFont="1" applyFill="1" applyBorder="1" applyAlignment="1">
      <alignment horizontal="center" vertical="center"/>
    </xf>
    <xf numFmtId="0" fontId="39" fillId="0" borderId="51" xfId="7" applyFont="1" applyBorder="1" applyAlignment="1">
      <alignment horizontal="center" vertical="center"/>
    </xf>
    <xf numFmtId="3" fontId="39" fillId="0" borderId="52" xfId="7" applyNumberFormat="1" applyFont="1" applyBorder="1" applyAlignment="1">
      <alignment horizontal="center" vertical="center"/>
    </xf>
    <xf numFmtId="3" fontId="39" fillId="0" borderId="51" xfId="7" applyNumberFormat="1" applyFont="1" applyBorder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26" fillId="0" borderId="0" xfId="7" applyFont="1" applyAlignment="1">
      <alignment horizontal="left" vertical="center"/>
    </xf>
    <xf numFmtId="2" fontId="40" fillId="12" borderId="53" xfId="7" applyNumberFormat="1" applyFont="1" applyFill="1" applyBorder="1" applyAlignment="1">
      <alignment horizontal="center" vertical="center" wrapText="1"/>
    </xf>
    <xf numFmtId="2" fontId="40" fillId="12" borderId="54" xfId="7" applyNumberFormat="1" applyFont="1" applyFill="1" applyBorder="1" applyAlignment="1">
      <alignment horizontal="center" vertical="center" wrapText="1"/>
    </xf>
    <xf numFmtId="2" fontId="40" fillId="12" borderId="55" xfId="7" applyNumberFormat="1" applyFont="1" applyFill="1" applyBorder="1" applyAlignment="1">
      <alignment horizontal="center" vertical="center" wrapText="1"/>
    </xf>
    <xf numFmtId="0" fontId="28" fillId="0" borderId="0" xfId="7" applyFont="1" applyAlignment="1">
      <alignment horizontal="center" vertical="center" wrapText="1"/>
    </xf>
    <xf numFmtId="0" fontId="28" fillId="20" borderId="13" xfId="7" applyFont="1" applyFill="1" applyBorder="1" applyAlignment="1">
      <alignment horizontal="center" vertical="center" wrapText="1"/>
    </xf>
    <xf numFmtId="0" fontId="28" fillId="0" borderId="56" xfId="7" applyFont="1" applyBorder="1" applyAlignment="1">
      <alignment horizontal="center" vertical="center" wrapText="1"/>
    </xf>
    <xf numFmtId="0" fontId="28" fillId="21" borderId="56" xfId="7" applyFont="1" applyFill="1" applyBorder="1" applyAlignment="1">
      <alignment horizontal="center" vertical="center" wrapText="1"/>
    </xf>
    <xf numFmtId="0" fontId="28" fillId="20" borderId="56" xfId="7" applyFont="1" applyFill="1" applyBorder="1" applyAlignment="1">
      <alignment horizontal="center" vertical="center" wrapText="1"/>
    </xf>
    <xf numFmtId="49" fontId="28" fillId="20" borderId="56" xfId="7" applyNumberFormat="1" applyFont="1" applyFill="1" applyBorder="1" applyAlignment="1">
      <alignment horizontal="center" vertical="center" wrapText="1"/>
    </xf>
    <xf numFmtId="2" fontId="28" fillId="20" borderId="56" xfId="7" applyNumberFormat="1" applyFont="1" applyFill="1" applyBorder="1" applyAlignment="1">
      <alignment horizontal="center" vertical="center" wrapText="1"/>
    </xf>
    <xf numFmtId="186" fontId="26" fillId="9" borderId="56" xfId="7" applyNumberFormat="1" applyFont="1" applyFill="1" applyBorder="1" applyAlignment="1">
      <alignment horizontal="center" vertical="center" wrapText="1"/>
    </xf>
    <xf numFmtId="186" fontId="26" fillId="6" borderId="56" xfId="7" applyNumberFormat="1" applyFont="1" applyFill="1" applyBorder="1" applyAlignment="1">
      <alignment horizontal="center" vertical="center" wrapText="1"/>
    </xf>
    <xf numFmtId="0" fontId="43" fillId="19" borderId="57" xfId="7" applyFont="1" applyFill="1" applyBorder="1" applyAlignment="1">
      <alignment horizontal="center" vertical="center"/>
    </xf>
    <xf numFmtId="182" fontId="44" fillId="0" borderId="0" xfId="7" applyNumberFormat="1" applyFont="1" applyAlignment="1">
      <alignment horizontal="center" vertical="center" wrapText="1"/>
    </xf>
    <xf numFmtId="0" fontId="28" fillId="21" borderId="0" xfId="7" applyFont="1" applyFill="1" applyAlignment="1">
      <alignment horizontal="center" vertical="center"/>
    </xf>
    <xf numFmtId="0" fontId="28" fillId="21" borderId="4" xfId="7" applyFont="1" applyFill="1" applyBorder="1" applyAlignment="1">
      <alignment horizontal="center" vertical="center"/>
    </xf>
    <xf numFmtId="0" fontId="26" fillId="0" borderId="0" xfId="7" applyFont="1"/>
    <xf numFmtId="49" fontId="12" fillId="0" borderId="58" xfId="7" applyNumberFormat="1" applyFont="1" applyBorder="1" applyAlignment="1">
      <alignment horizontal="left" vertical="center" indent="1"/>
    </xf>
    <xf numFmtId="0" fontId="12" fillId="0" borderId="59" xfId="7" applyFont="1" applyBorder="1" applyAlignment="1">
      <alignment horizontal="left" vertical="center" indent="1"/>
    </xf>
    <xf numFmtId="0" fontId="28" fillId="0" borderId="59" xfId="7" applyFont="1" applyBorder="1" applyAlignment="1">
      <alignment horizontal="center" vertical="center"/>
    </xf>
    <xf numFmtId="49" fontId="28" fillId="0" borderId="59" xfId="7" applyNumberFormat="1" applyFont="1" applyBorder="1" applyAlignment="1">
      <alignment horizontal="center" vertical="center"/>
    </xf>
    <xf numFmtId="49" fontId="12" fillId="0" borderId="59" xfId="7" applyNumberFormat="1" applyFont="1" applyBorder="1" applyAlignment="1">
      <alignment horizontal="left" vertical="center" indent="1"/>
    </xf>
    <xf numFmtId="2" fontId="28" fillId="0" borderId="59" xfId="7" applyNumberFormat="1" applyFont="1" applyBorder="1" applyAlignment="1">
      <alignment horizontal="center" vertical="center"/>
    </xf>
    <xf numFmtId="187" fontId="28" fillId="0" borderId="59" xfId="7" applyNumberFormat="1" applyFont="1" applyBorder="1" applyAlignment="1">
      <alignment horizontal="center" vertical="center"/>
    </xf>
    <xf numFmtId="188" fontId="28" fillId="0" borderId="59" xfId="7" quotePrefix="1" applyNumberFormat="1" applyFont="1" applyBorder="1" applyAlignment="1">
      <alignment horizontal="center" vertical="center"/>
    </xf>
    <xf numFmtId="188" fontId="28" fillId="0" borderId="59" xfId="7" applyNumberFormat="1" applyFont="1" applyBorder="1" applyAlignment="1">
      <alignment horizontal="center" vertical="center"/>
    </xf>
    <xf numFmtId="189" fontId="3" fillId="0" borderId="60" xfId="7" applyNumberFormat="1" applyFont="1" applyBorder="1" applyAlignment="1">
      <alignment horizontal="center" vertical="top"/>
    </xf>
    <xf numFmtId="0" fontId="46" fillId="0" borderId="57" xfId="7" applyFont="1" applyBorder="1"/>
    <xf numFmtId="3" fontId="28" fillId="0" borderId="61" xfId="7" applyNumberFormat="1" applyFont="1" applyBorder="1" applyAlignment="1">
      <alignment horizontal="center" vertical="center"/>
    </xf>
    <xf numFmtId="182" fontId="3" fillId="0" borderId="0" xfId="7" applyNumberFormat="1" applyFont="1" applyAlignment="1">
      <alignment horizontal="center" vertical="center"/>
    </xf>
    <xf numFmtId="0" fontId="32" fillId="0" borderId="62" xfId="7" applyFont="1" applyBorder="1" applyAlignment="1">
      <alignment horizontal="center" vertical="center"/>
    </xf>
    <xf numFmtId="0" fontId="32" fillId="0" borderId="63" xfId="7" applyFont="1" applyBorder="1" applyAlignment="1">
      <alignment horizontal="center" vertical="center"/>
    </xf>
    <xf numFmtId="3" fontId="28" fillId="0" borderId="0" xfId="7" applyNumberFormat="1" applyFont="1" applyAlignment="1">
      <alignment vertical="center"/>
    </xf>
    <xf numFmtId="188" fontId="28" fillId="0" borderId="59" xfId="11" quotePrefix="1" applyNumberFormat="1" applyFont="1" applyFill="1" applyBorder="1" applyAlignment="1" applyProtection="1">
      <alignment horizontal="center" vertical="center"/>
    </xf>
    <xf numFmtId="188" fontId="28" fillId="0" borderId="59" xfId="11" applyNumberFormat="1" applyFont="1" applyFill="1" applyBorder="1" applyAlignment="1">
      <alignment horizontal="center" vertical="center"/>
    </xf>
    <xf numFmtId="188" fontId="28" fillId="0" borderId="59" xfId="11" applyNumberFormat="1" applyFont="1" applyFill="1" applyBorder="1" applyAlignment="1" applyProtection="1">
      <alignment horizontal="center" vertical="center"/>
    </xf>
    <xf numFmtId="0" fontId="47" fillId="0" borderId="0" xfId="7" applyFont="1"/>
    <xf numFmtId="49" fontId="28" fillId="0" borderId="59" xfId="11" applyNumberFormat="1" applyFont="1" applyFill="1" applyBorder="1" applyAlignment="1">
      <alignment horizontal="center" vertical="center"/>
    </xf>
    <xf numFmtId="0" fontId="3" fillId="0" borderId="38" xfId="7" applyFont="1" applyBorder="1" applyAlignment="1">
      <alignment horizontal="center"/>
    </xf>
    <xf numFmtId="49" fontId="28" fillId="0" borderId="58" xfId="7" applyNumberFormat="1" applyFont="1" applyBorder="1" applyAlignment="1">
      <alignment horizontal="center" vertical="center"/>
    </xf>
    <xf numFmtId="49" fontId="28" fillId="0" borderId="59" xfId="11" applyNumberFormat="1" applyFont="1" applyFill="1" applyBorder="1" applyAlignment="1" applyProtection="1">
      <alignment horizontal="center" vertical="center"/>
    </xf>
    <xf numFmtId="0" fontId="37" fillId="0" borderId="57" xfId="7" applyFont="1" applyBorder="1"/>
    <xf numFmtId="0" fontId="48" fillId="0" borderId="0" xfId="7" applyFont="1" applyAlignment="1">
      <alignment vertical="center"/>
    </xf>
    <xf numFmtId="3" fontId="48" fillId="0" borderId="0" xfId="7" applyNumberFormat="1" applyFont="1" applyAlignment="1">
      <alignment vertical="center"/>
    </xf>
    <xf numFmtId="49" fontId="12" fillId="0" borderId="59" xfId="7" applyNumberFormat="1" applyFont="1" applyBorder="1" applyAlignment="1">
      <alignment horizontal="center" vertical="center"/>
    </xf>
    <xf numFmtId="49" fontId="28" fillId="0" borderId="59" xfId="7" quotePrefix="1" applyNumberFormat="1" applyFont="1" applyBorder="1" applyAlignment="1">
      <alignment horizontal="center" vertical="center"/>
    </xf>
    <xf numFmtId="49" fontId="13" fillId="0" borderId="58" xfId="7" applyNumberFormat="1" applyFont="1" applyBorder="1" applyAlignment="1">
      <alignment horizontal="left" vertical="center" indent="1"/>
    </xf>
    <xf numFmtId="49" fontId="49" fillId="19" borderId="58" xfId="7" applyNumberFormat="1" applyFont="1" applyFill="1" applyBorder="1" applyAlignment="1">
      <alignment horizontal="left" vertical="center" indent="1"/>
    </xf>
    <xf numFmtId="0" fontId="49" fillId="19" borderId="59" xfId="7" applyFont="1" applyFill="1" applyBorder="1" applyAlignment="1">
      <alignment horizontal="left" vertical="center" indent="1"/>
    </xf>
    <xf numFmtId="49" fontId="46" fillId="19" borderId="59" xfId="7" applyNumberFormat="1" applyFont="1" applyFill="1" applyBorder="1" applyAlignment="1">
      <alignment horizontal="center" vertical="center"/>
    </xf>
    <xf numFmtId="49" fontId="49" fillId="19" borderId="59" xfId="7" applyNumberFormat="1" applyFont="1" applyFill="1" applyBorder="1" applyAlignment="1">
      <alignment horizontal="left" vertical="center" indent="1"/>
    </xf>
    <xf numFmtId="2" fontId="46" fillId="19" borderId="59" xfId="7" applyNumberFormat="1" applyFont="1" applyFill="1" applyBorder="1" applyAlignment="1">
      <alignment horizontal="center" vertical="center"/>
    </xf>
    <xf numFmtId="187" fontId="46" fillId="19" borderId="59" xfId="7" applyNumberFormat="1" applyFont="1" applyFill="1" applyBorder="1" applyAlignment="1">
      <alignment horizontal="center" vertical="center"/>
    </xf>
    <xf numFmtId="0" fontId="46" fillId="19" borderId="59" xfId="7" applyFont="1" applyFill="1" applyBorder="1" applyAlignment="1">
      <alignment horizontal="center" vertical="center"/>
    </xf>
    <xf numFmtId="188" fontId="46" fillId="19" borderId="59" xfId="7" applyNumberFormat="1" applyFont="1" applyFill="1" applyBorder="1" applyAlignment="1">
      <alignment horizontal="center" vertical="center"/>
    </xf>
    <xf numFmtId="49" fontId="46" fillId="19" borderId="59" xfId="11" applyNumberFormat="1" applyFont="1" applyFill="1" applyBorder="1" applyAlignment="1">
      <alignment horizontal="center" vertical="center"/>
    </xf>
    <xf numFmtId="3" fontId="46" fillId="0" borderId="61" xfId="7" applyNumberFormat="1" applyFont="1" applyBorder="1" applyAlignment="1">
      <alignment horizontal="center" vertical="center"/>
    </xf>
    <xf numFmtId="49" fontId="49" fillId="0" borderId="58" xfId="7" applyNumberFormat="1" applyFont="1" applyBorder="1" applyAlignment="1">
      <alignment horizontal="left" vertical="center" indent="1"/>
    </xf>
    <xf numFmtId="0" fontId="49" fillId="0" borderId="59" xfId="7" applyFont="1" applyBorder="1" applyAlignment="1">
      <alignment horizontal="left" vertical="center" indent="1"/>
    </xf>
    <xf numFmtId="49" fontId="46" fillId="0" borderId="59" xfId="7" applyNumberFormat="1" applyFont="1" applyBorder="1" applyAlignment="1">
      <alignment horizontal="center" vertical="center"/>
    </xf>
    <xf numFmtId="49" fontId="49" fillId="0" borderId="59" xfId="7" applyNumberFormat="1" applyFont="1" applyBorder="1" applyAlignment="1">
      <alignment horizontal="left" vertical="center" indent="1"/>
    </xf>
    <xf numFmtId="2" fontId="46" fillId="0" borderId="59" xfId="7" applyNumberFormat="1" applyFont="1" applyBorder="1" applyAlignment="1">
      <alignment horizontal="center" vertical="center"/>
    </xf>
    <xf numFmtId="187" fontId="46" fillId="0" borderId="59" xfId="7" applyNumberFormat="1" applyFont="1" applyBorder="1" applyAlignment="1">
      <alignment horizontal="center" vertical="center"/>
    </xf>
    <xf numFmtId="0" fontId="46" fillId="0" borderId="59" xfId="7" applyFont="1" applyBorder="1" applyAlignment="1">
      <alignment horizontal="center" vertical="center"/>
    </xf>
    <xf numFmtId="188" fontId="46" fillId="0" borderId="59" xfId="7" applyNumberFormat="1" applyFont="1" applyBorder="1" applyAlignment="1">
      <alignment horizontal="center" vertical="center"/>
    </xf>
    <xf numFmtId="49" fontId="46" fillId="0" borderId="59" xfId="11" applyNumberFormat="1" applyFont="1" applyFill="1" applyBorder="1" applyAlignment="1">
      <alignment horizontal="center" vertical="center"/>
    </xf>
    <xf numFmtId="188" fontId="46" fillId="0" borderId="58" xfId="7" applyNumberFormat="1" applyFont="1" applyBorder="1" applyAlignment="1">
      <alignment horizontal="center" vertical="center"/>
    </xf>
    <xf numFmtId="49" fontId="46" fillId="0" borderId="58" xfId="7" applyNumberFormat="1" applyFont="1" applyBorder="1" applyAlignment="1">
      <alignment horizontal="center" vertical="center"/>
    </xf>
    <xf numFmtId="0" fontId="26" fillId="19" borderId="0" xfId="7" applyFont="1" applyFill="1" applyAlignment="1">
      <alignment vertical="center"/>
    </xf>
    <xf numFmtId="0" fontId="46" fillId="0" borderId="57" xfId="7" applyFont="1" applyBorder="1" applyAlignment="1">
      <alignment vertical="center"/>
    </xf>
    <xf numFmtId="0" fontId="32" fillId="19" borderId="63" xfId="7" applyFont="1" applyFill="1" applyBorder="1" applyAlignment="1">
      <alignment horizontal="center" vertical="center"/>
    </xf>
    <xf numFmtId="0" fontId="42" fillId="19" borderId="49" xfId="7" applyFont="1" applyFill="1" applyBorder="1" applyAlignment="1">
      <alignment vertical="center"/>
    </xf>
    <xf numFmtId="14" fontId="13" fillId="0" borderId="1" xfId="2" applyNumberFormat="1" applyFont="1" applyBorder="1" applyAlignment="1" applyProtection="1">
      <alignment horizontal="left"/>
      <protection locked="0"/>
    </xf>
    <xf numFmtId="190" fontId="51" fillId="0" borderId="1" xfId="13" applyFont="1" applyBorder="1" applyAlignment="1">
      <alignment horizontal="center" vertical="center" wrapText="1"/>
    </xf>
    <xf numFmtId="190" fontId="55" fillId="22" borderId="1" xfId="13" applyFont="1" applyFill="1" applyBorder="1" applyAlignment="1">
      <alignment horizontal="center" vertical="center" wrapText="1"/>
    </xf>
    <xf numFmtId="192" fontId="55" fillId="9" borderId="1" xfId="13" applyNumberFormat="1" applyFont="1" applyFill="1" applyBorder="1" applyAlignment="1">
      <alignment horizontal="center" vertical="center" wrapText="1"/>
    </xf>
    <xf numFmtId="192" fontId="55" fillId="23" borderId="1" xfId="14" applyNumberFormat="1" applyFont="1" applyFill="1" applyBorder="1" applyAlignment="1">
      <alignment horizontal="center" vertical="center" wrapText="1"/>
    </xf>
    <xf numFmtId="190" fontId="55" fillId="22" borderId="1" xfId="13" applyFont="1" applyFill="1" applyBorder="1" applyAlignment="1">
      <alignment horizontal="center" vertical="center" wrapText="1" shrinkToFit="1"/>
    </xf>
    <xf numFmtId="190" fontId="55" fillId="24" borderId="1" xfId="13" applyFont="1" applyFill="1" applyBorder="1" applyAlignment="1">
      <alignment horizontal="center" vertical="center" wrapText="1" shrinkToFit="1"/>
    </xf>
    <xf numFmtId="192" fontId="55" fillId="23" borderId="1" xfId="15" applyNumberFormat="1" applyFont="1" applyFill="1" applyBorder="1" applyAlignment="1">
      <alignment horizontal="center" vertical="center" wrapText="1"/>
    </xf>
    <xf numFmtId="190" fontId="55" fillId="25" borderId="1" xfId="13" applyFont="1" applyFill="1" applyBorder="1" applyAlignment="1">
      <alignment horizontal="center" vertical="center" wrapText="1"/>
    </xf>
    <xf numFmtId="192" fontId="55" fillId="25" borderId="1" xfId="13" applyNumberFormat="1" applyFont="1" applyFill="1" applyBorder="1" applyAlignment="1">
      <alignment horizontal="center" vertical="center" wrapText="1"/>
    </xf>
    <xf numFmtId="195" fontId="55" fillId="19" borderId="1" xfId="16" applyNumberFormat="1" applyFont="1" applyFill="1" applyBorder="1" applyAlignment="1">
      <alignment horizontal="center" vertical="center" wrapText="1"/>
    </xf>
    <xf numFmtId="2" fontId="55" fillId="19" borderId="1" xfId="17" applyNumberFormat="1" applyFont="1" applyFill="1" applyBorder="1" applyAlignment="1">
      <alignment horizontal="center" vertical="center"/>
    </xf>
    <xf numFmtId="4" fontId="55" fillId="0" borderId="1" xfId="18" applyNumberFormat="1" applyFont="1" applyBorder="1" applyAlignment="1">
      <alignment horizontal="center" vertical="center"/>
    </xf>
    <xf numFmtId="40" fontId="55" fillId="16" borderId="1" xfId="13" applyNumberFormat="1" applyFont="1" applyFill="1" applyBorder="1" applyAlignment="1">
      <alignment horizontal="center" vertical="center"/>
    </xf>
    <xf numFmtId="2" fontId="55" fillId="0" borderId="1" xfId="17" applyNumberFormat="1" applyFont="1" applyBorder="1" applyAlignment="1">
      <alignment horizontal="center" vertical="center"/>
    </xf>
    <xf numFmtId="4" fontId="55" fillId="0" borderId="1" xfId="13" applyNumberFormat="1" applyFont="1" applyBorder="1" applyAlignment="1">
      <alignment horizontal="center" vertical="center"/>
    </xf>
    <xf numFmtId="190" fontId="55" fillId="16" borderId="1" xfId="13" applyFont="1" applyFill="1" applyBorder="1" applyAlignment="1">
      <alignment horizontal="center" vertical="center"/>
    </xf>
    <xf numFmtId="195" fontId="55" fillId="16" borderId="1" xfId="16" applyNumberFormat="1" applyFont="1" applyFill="1" applyBorder="1" applyAlignment="1">
      <alignment horizontal="center" vertical="center"/>
    </xf>
    <xf numFmtId="190" fontId="51" fillId="26" borderId="1" xfId="13" applyFont="1" applyFill="1" applyBorder="1" applyAlignment="1">
      <alignment horizontal="center" vertical="center" wrapText="1"/>
    </xf>
    <xf numFmtId="4" fontId="55" fillId="26" borderId="1" xfId="19" applyNumberFormat="1" applyFont="1" applyFill="1" applyBorder="1" applyAlignment="1">
      <alignment horizontal="center" vertical="center" wrapText="1"/>
    </xf>
    <xf numFmtId="2" fontId="55" fillId="0" borderId="1" xfId="13" applyNumberFormat="1" applyFont="1" applyBorder="1" applyAlignment="1">
      <alignment horizontal="center" vertical="center"/>
    </xf>
    <xf numFmtId="190" fontId="57" fillId="25" borderId="1" xfId="13" applyFont="1" applyFill="1" applyBorder="1" applyAlignment="1">
      <alignment horizontal="center" vertical="center" wrapText="1"/>
    </xf>
    <xf numFmtId="190" fontId="57" fillId="22" borderId="1" xfId="13" applyFont="1" applyFill="1" applyBorder="1" applyAlignment="1">
      <alignment horizontal="center" vertical="center" wrapText="1"/>
    </xf>
    <xf numFmtId="190" fontId="55" fillId="25" borderId="1" xfId="20" applyNumberFormat="1" applyFont="1" applyFill="1" applyBorder="1" applyAlignment="1">
      <alignment horizontal="center" vertical="center" wrapText="1"/>
    </xf>
    <xf numFmtId="2" fontId="55" fillId="0" borderId="1" xfId="20" applyNumberFormat="1" applyFont="1" applyBorder="1" applyAlignment="1">
      <alignment horizontal="center" vertical="center"/>
    </xf>
    <xf numFmtId="197" fontId="55" fillId="25" borderId="1" xfId="15" applyNumberFormat="1" applyFont="1" applyFill="1" applyBorder="1" applyAlignment="1">
      <alignment horizontal="center" vertical="center" wrapText="1"/>
    </xf>
    <xf numFmtId="197" fontId="55" fillId="19" borderId="1" xfId="21" applyNumberFormat="1" applyFont="1" applyFill="1" applyBorder="1" applyAlignment="1">
      <alignment horizontal="center" vertical="center" wrapText="1"/>
    </xf>
    <xf numFmtId="198" fontId="55" fillId="25" borderId="1" xfId="22" applyNumberFormat="1" applyFont="1" applyFill="1" applyBorder="1" applyAlignment="1">
      <alignment horizontal="center" vertical="center" wrapText="1"/>
    </xf>
    <xf numFmtId="195" fontId="55" fillId="19" borderId="1" xfId="13" applyNumberFormat="1" applyFont="1" applyFill="1" applyBorder="1" applyAlignment="1">
      <alignment horizontal="center" vertical="center" wrapText="1"/>
    </xf>
    <xf numFmtId="190" fontId="57" fillId="25" borderId="64" xfId="23" applyNumberFormat="1" applyFont="1" applyFill="1" applyBorder="1" applyAlignment="1">
      <alignment horizontal="center" vertical="center" wrapText="1"/>
    </xf>
    <xf numFmtId="197" fontId="55" fillId="25" borderId="1" xfId="13" applyNumberFormat="1" applyFont="1" applyFill="1" applyBorder="1" applyAlignment="1">
      <alignment horizontal="center" vertical="center" wrapText="1"/>
    </xf>
    <xf numFmtId="199" fontId="57" fillId="25" borderId="1" xfId="23" applyNumberFormat="1" applyFont="1" applyFill="1" applyBorder="1" applyAlignment="1">
      <alignment horizontal="center" vertical="center" wrapText="1"/>
    </xf>
    <xf numFmtId="195" fontId="55" fillId="16" borderId="1" xfId="24" applyNumberFormat="1" applyFont="1" applyFill="1" applyBorder="1" applyAlignment="1">
      <alignment horizontal="center" vertical="center"/>
    </xf>
    <xf numFmtId="190" fontId="58" fillId="26" borderId="1" xfId="13" applyFont="1" applyFill="1" applyBorder="1" applyAlignment="1">
      <alignment horizontal="center" vertical="center" wrapText="1"/>
    </xf>
    <xf numFmtId="195" fontId="55" fillId="26" borderId="1" xfId="15" applyNumberFormat="1" applyFont="1" applyFill="1" applyBorder="1" applyAlignment="1">
      <alignment horizontal="center" vertical="center"/>
    </xf>
    <xf numFmtId="195" fontId="55" fillId="26" borderId="1" xfId="16" applyNumberFormat="1" applyFont="1" applyFill="1" applyBorder="1" applyAlignment="1">
      <alignment horizontal="center" vertical="center"/>
    </xf>
    <xf numFmtId="195" fontId="55" fillId="19" borderId="1" xfId="25" applyNumberFormat="1" applyFont="1" applyFill="1" applyBorder="1" applyAlignment="1">
      <alignment horizontal="center" vertical="center"/>
    </xf>
    <xf numFmtId="195" fontId="55" fillId="19" borderId="1" xfId="20" applyNumberFormat="1" applyFont="1" applyFill="1" applyBorder="1" applyAlignment="1">
      <alignment horizontal="center" vertical="center"/>
    </xf>
    <xf numFmtId="195" fontId="55" fillId="0" borderId="1" xfId="13" applyNumberFormat="1" applyFont="1" applyBorder="1" applyAlignment="1">
      <alignment horizontal="center" vertical="center" wrapText="1"/>
    </xf>
    <xf numFmtId="197" fontId="55" fillId="27" borderId="1" xfId="26" applyNumberFormat="1" applyFont="1" applyFill="1" applyBorder="1" applyAlignment="1">
      <alignment horizontal="center" vertical="center"/>
    </xf>
    <xf numFmtId="190" fontId="57" fillId="26" borderId="1" xfId="13" applyFont="1" applyFill="1" applyBorder="1" applyAlignment="1">
      <alignment horizontal="center" vertical="center" wrapText="1"/>
    </xf>
    <xf numFmtId="197" fontId="55" fillId="26" borderId="1" xfId="27" applyNumberFormat="1" applyFont="1" applyFill="1" applyBorder="1" applyAlignment="1">
      <alignment horizontal="center" vertical="center"/>
    </xf>
    <xf numFmtId="26" fontId="57" fillId="26" borderId="1" xfId="13" applyNumberFormat="1" applyFont="1" applyFill="1" applyBorder="1" applyAlignment="1">
      <alignment horizontal="center" vertical="center" wrapText="1"/>
    </xf>
    <xf numFmtId="197" fontId="55" fillId="26" borderId="1" xfId="28" applyNumberFormat="1" applyFont="1" applyFill="1" applyBorder="1" applyAlignment="1">
      <alignment horizontal="center" vertical="center"/>
    </xf>
    <xf numFmtId="191" fontId="57" fillId="26" borderId="1" xfId="13" applyNumberFormat="1" applyFont="1" applyFill="1" applyBorder="1" applyAlignment="1">
      <alignment horizontal="center" vertical="center" wrapText="1"/>
    </xf>
    <xf numFmtId="26" fontId="55" fillId="0" borderId="1" xfId="29" applyNumberFormat="1" applyFont="1" applyBorder="1" applyAlignment="1">
      <alignment horizontal="center" vertical="center"/>
    </xf>
    <xf numFmtId="190" fontId="51" fillId="0" borderId="1" xfId="30" applyNumberFormat="1" applyFont="1" applyBorder="1" applyAlignment="1">
      <alignment horizontal="center" vertical="center" wrapText="1"/>
    </xf>
    <xf numFmtId="191" fontId="53" fillId="0" borderId="0" xfId="31" applyNumberFormat="1" applyFont="1" applyAlignment="1">
      <alignment horizontal="center" vertical="center"/>
    </xf>
    <xf numFmtId="0" fontId="54" fillId="0" borderId="0" xfId="31" applyFont="1">
      <alignment vertical="center"/>
    </xf>
    <xf numFmtId="192" fontId="53" fillId="9" borderId="1" xfId="13" applyNumberFormat="1" applyFont="1" applyFill="1" applyBorder="1" applyAlignment="1">
      <alignment horizontal="center" vertical="center" wrapText="1"/>
    </xf>
    <xf numFmtId="193" fontId="54" fillId="0" borderId="0" xfId="31" applyNumberFormat="1" applyFont="1">
      <alignment vertical="center"/>
    </xf>
    <xf numFmtId="190" fontId="55" fillId="29" borderId="1" xfId="13" applyFont="1" applyFill="1" applyBorder="1" applyAlignment="1">
      <alignment horizontal="center" vertical="center" wrapText="1" shrinkToFit="1"/>
    </xf>
    <xf numFmtId="2" fontId="55" fillId="0" borderId="1" xfId="32" applyNumberFormat="1" applyFont="1" applyBorder="1" applyAlignment="1">
      <alignment horizontal="center" vertical="center" wrapText="1"/>
    </xf>
    <xf numFmtId="196" fontId="55" fillId="0" borderId="1" xfId="33" applyNumberFormat="1" applyFont="1" applyBorder="1" applyAlignment="1">
      <alignment horizontal="center" vertical="center"/>
    </xf>
    <xf numFmtId="2" fontId="55" fillId="19" borderId="1" xfId="13" applyNumberFormat="1" applyFont="1" applyFill="1" applyBorder="1" applyAlignment="1">
      <alignment horizontal="center" vertical="center"/>
    </xf>
    <xf numFmtId="197" fontId="55" fillId="0" borderId="1" xfId="34" applyNumberFormat="1" applyFont="1" applyBorder="1" applyAlignment="1">
      <alignment horizontal="center" vertical="center"/>
    </xf>
    <xf numFmtId="2" fontId="55" fillId="19" borderId="1" xfId="20" applyNumberFormat="1" applyFont="1" applyFill="1" applyBorder="1" applyAlignment="1">
      <alignment horizontal="center" vertical="center"/>
    </xf>
    <xf numFmtId="195" fontId="55" fillId="19" borderId="1" xfId="35" applyNumberFormat="1" applyFont="1" applyFill="1" applyBorder="1" applyAlignment="1">
      <alignment horizontal="center" vertical="center" wrapText="1"/>
    </xf>
    <xf numFmtId="199" fontId="53" fillId="9" borderId="1" xfId="14" applyNumberFormat="1" applyFont="1" applyFill="1" applyBorder="1" applyAlignment="1">
      <alignment horizontal="center" vertical="center" wrapText="1"/>
    </xf>
    <xf numFmtId="190" fontId="55" fillId="0" borderId="1" xfId="36" applyNumberFormat="1" applyFont="1" applyBorder="1" applyAlignment="1">
      <alignment horizontal="center" vertical="center" wrapText="1"/>
    </xf>
    <xf numFmtId="200" fontId="55" fillId="0" borderId="1" xfId="29" applyNumberFormat="1" applyFont="1" applyBorder="1" applyAlignment="1">
      <alignment horizontal="center" vertical="center"/>
    </xf>
    <xf numFmtId="190" fontId="55" fillId="0" borderId="0" xfId="30" applyNumberFormat="1" applyFont="1" applyAlignment="1">
      <alignment vertical="center" wrapText="1"/>
    </xf>
    <xf numFmtId="201" fontId="55" fillId="28" borderId="0" xfId="30" applyNumberFormat="1" applyFont="1" applyFill="1" applyAlignment="1">
      <alignment horizontal="center" vertical="center" wrapText="1"/>
    </xf>
    <xf numFmtId="26" fontId="55" fillId="9" borderId="0" xfId="31" applyNumberFormat="1" applyFont="1" applyFill="1" applyAlignment="1">
      <alignment horizontal="center" vertical="center"/>
    </xf>
    <xf numFmtId="26" fontId="54" fillId="9" borderId="0" xfId="31" applyNumberFormat="1" applyFont="1" applyFill="1" applyAlignment="1">
      <alignment horizontal="center" vertical="center"/>
    </xf>
    <xf numFmtId="201" fontId="54" fillId="19" borderId="0" xfId="31" applyNumberFormat="1" applyFont="1" applyFill="1" applyAlignment="1">
      <alignment horizontal="center" vertical="center"/>
    </xf>
    <xf numFmtId="201" fontId="54" fillId="28" borderId="0" xfId="31" applyNumberFormat="1" applyFont="1" applyFill="1" applyAlignment="1">
      <alignment horizontal="center" vertical="center"/>
    </xf>
    <xf numFmtId="26" fontId="53" fillId="9" borderId="0" xfId="31" applyNumberFormat="1" applyFont="1" applyFill="1" applyAlignment="1">
      <alignment horizontal="center" vertical="center"/>
    </xf>
    <xf numFmtId="202" fontId="54" fillId="0" borderId="0" xfId="31" applyNumberFormat="1" applyFont="1" applyAlignment="1">
      <alignment horizontal="center" vertical="center"/>
    </xf>
    <xf numFmtId="202" fontId="61" fillId="0" borderId="0" xfId="31" applyNumberFormat="1" applyFont="1" applyAlignment="1">
      <alignment horizontal="center" vertical="center"/>
    </xf>
    <xf numFmtId="202" fontId="54" fillId="19" borderId="0" xfId="31" applyNumberFormat="1" applyFont="1" applyFill="1" applyAlignment="1">
      <alignment horizontal="center" vertical="center"/>
    </xf>
    <xf numFmtId="190" fontId="55" fillId="9" borderId="0" xfId="30" applyNumberFormat="1" applyFont="1" applyFill="1" applyAlignment="1">
      <alignment vertical="center" wrapText="1"/>
    </xf>
    <xf numFmtId="26" fontId="54" fillId="9" borderId="0" xfId="31" applyNumberFormat="1" applyFont="1" applyFill="1">
      <alignment vertical="center"/>
    </xf>
    <xf numFmtId="26" fontId="61" fillId="9" borderId="0" xfId="37" applyNumberFormat="1" applyFont="1" applyFill="1">
      <alignment vertical="center"/>
    </xf>
    <xf numFmtId="0" fontId="54" fillId="9" borderId="0" xfId="31" applyFont="1" applyFill="1">
      <alignment vertical="center"/>
    </xf>
    <xf numFmtId="192" fontId="61" fillId="9" borderId="0" xfId="37" applyFont="1" applyFill="1">
      <alignment vertical="center"/>
    </xf>
    <xf numFmtId="0" fontId="53" fillId="0" borderId="0" xfId="31" applyFont="1">
      <alignment vertical="center"/>
    </xf>
    <xf numFmtId="0" fontId="64" fillId="0" borderId="38" xfId="38" applyFont="1" applyBorder="1" applyAlignment="1">
      <alignment horizontal="center" wrapText="1"/>
    </xf>
    <xf numFmtId="184" fontId="65" fillId="0" borderId="38" xfId="6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80" fontId="20" fillId="0" borderId="1" xfId="0" applyNumberFormat="1" applyFont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192" fontId="54" fillId="9" borderId="0" xfId="37" applyFont="1" applyFill="1" applyAlignment="1">
      <alignment horizontal="center" vertical="center"/>
    </xf>
    <xf numFmtId="2" fontId="40" fillId="12" borderId="46" xfId="7" applyNumberFormat="1" applyFont="1" applyFill="1" applyBorder="1" applyAlignment="1">
      <alignment horizontal="center" vertical="center" wrapText="1"/>
    </xf>
    <xf numFmtId="2" fontId="40" fillId="12" borderId="47" xfId="7" applyNumberFormat="1" applyFont="1" applyFill="1" applyBorder="1" applyAlignment="1">
      <alignment horizontal="center" vertical="center" wrapText="1"/>
    </xf>
    <xf numFmtId="2" fontId="40" fillId="12" borderId="48" xfId="7" applyNumberFormat="1" applyFont="1" applyFill="1" applyBorder="1" applyAlignment="1">
      <alignment horizontal="center" vertical="center" wrapText="1"/>
    </xf>
    <xf numFmtId="2" fontId="41" fillId="12" borderId="47" xfId="7" applyNumberFormat="1" applyFont="1" applyFill="1" applyBorder="1" applyAlignment="1">
      <alignment horizontal="center" vertical="center" wrapText="1"/>
    </xf>
    <xf numFmtId="2" fontId="41" fillId="12" borderId="48" xfId="7" applyNumberFormat="1" applyFont="1" applyFill="1" applyBorder="1" applyAlignment="1">
      <alignment horizontal="center" vertical="center" wrapText="1"/>
    </xf>
    <xf numFmtId="0" fontId="45" fillId="13" borderId="58" xfId="7" applyFont="1" applyFill="1" applyBorder="1" applyAlignment="1">
      <alignment horizontal="center" vertical="top" textRotation="90"/>
    </xf>
    <xf numFmtId="0" fontId="45" fillId="13" borderId="0" xfId="7" applyFont="1" applyFill="1" applyAlignment="1">
      <alignment horizontal="center" vertical="top" textRotation="90"/>
    </xf>
    <xf numFmtId="0" fontId="27" fillId="13" borderId="2" xfId="7" applyFont="1" applyFill="1" applyBorder="1" applyAlignment="1">
      <alignment horizontal="center" vertical="center" textRotation="90"/>
    </xf>
    <xf numFmtId="0" fontId="27" fillId="13" borderId="15" xfId="7" applyFont="1" applyFill="1" applyBorder="1" applyAlignment="1">
      <alignment horizontal="center" vertical="center" textRotation="90"/>
    </xf>
    <xf numFmtId="0" fontId="27" fillId="13" borderId="11" xfId="7" applyFont="1" applyFill="1" applyBorder="1" applyAlignment="1">
      <alignment horizontal="center" vertical="center" textRotation="90"/>
    </xf>
    <xf numFmtId="0" fontId="29" fillId="6" borderId="12" xfId="7" applyFont="1" applyFill="1" applyBorder="1" applyAlignment="1">
      <alignment horizontal="right" vertical="center" wrapText="1" indent="1"/>
    </xf>
    <xf numFmtId="0" fontId="29" fillId="6" borderId="16" xfId="7" applyFont="1" applyFill="1" applyBorder="1" applyAlignment="1">
      <alignment horizontal="right" vertical="center" wrapText="1" indent="1"/>
    </xf>
    <xf numFmtId="0" fontId="29" fillId="6" borderId="13" xfId="7" quotePrefix="1" applyFont="1" applyFill="1" applyBorder="1" applyAlignment="1">
      <alignment horizontal="left" vertical="center" indent="1"/>
    </xf>
    <xf numFmtId="0" fontId="29" fillId="6" borderId="17" xfId="7" applyFont="1" applyFill="1" applyBorder="1" applyAlignment="1">
      <alignment horizontal="left" vertical="center" indent="1"/>
    </xf>
    <xf numFmtId="0" fontId="29" fillId="6" borderId="13" xfId="7" applyFont="1" applyFill="1" applyBorder="1" applyAlignment="1">
      <alignment horizontal="center" vertical="center"/>
    </xf>
    <xf numFmtId="0" fontId="29" fillId="6" borderId="17" xfId="7" applyFont="1" applyFill="1" applyBorder="1" applyAlignment="1">
      <alignment horizontal="center" vertical="center"/>
    </xf>
    <xf numFmtId="0" fontId="29" fillId="6" borderId="13" xfId="7" applyFont="1" applyFill="1" applyBorder="1" applyAlignment="1">
      <alignment vertical="center"/>
    </xf>
    <xf numFmtId="0" fontId="29" fillId="6" borderId="17" xfId="7" applyFont="1" applyFill="1" applyBorder="1" applyAlignment="1">
      <alignment vertical="center"/>
    </xf>
    <xf numFmtId="0" fontId="29" fillId="6" borderId="13" xfId="7" applyFont="1" applyFill="1" applyBorder="1" applyAlignment="1">
      <alignment horizontal="right" vertical="center"/>
    </xf>
    <xf numFmtId="0" fontId="29" fillId="6" borderId="17" xfId="7" applyFont="1" applyFill="1" applyBorder="1" applyAlignment="1">
      <alignment horizontal="right" vertical="center"/>
    </xf>
    <xf numFmtId="0" fontId="29" fillId="6" borderId="13" xfId="7" applyFont="1" applyFill="1" applyBorder="1" applyAlignment="1">
      <alignment horizontal="left" vertical="center"/>
    </xf>
    <xf numFmtId="0" fontId="29" fillId="6" borderId="17" xfId="7" applyFont="1" applyFill="1" applyBorder="1" applyAlignment="1">
      <alignment horizontal="left" vertical="center"/>
    </xf>
    <xf numFmtId="0" fontId="29" fillId="6" borderId="14" xfId="7" applyFont="1" applyFill="1" applyBorder="1" applyAlignment="1">
      <alignment horizontal="left" vertical="center"/>
    </xf>
    <xf numFmtId="0" fontId="29" fillId="6" borderId="18" xfId="7" applyFont="1" applyFill="1" applyBorder="1" applyAlignment="1">
      <alignment horizontal="left" vertical="center"/>
    </xf>
  </cellXfs>
  <cellStyles count="39">
    <cellStyle name="Comma 2" xfId="11" xr:uid="{DC39E624-79EB-494E-8BED-CC833F30A515}"/>
    <cellStyle name="Currency 2" xfId="5" xr:uid="{2FAF1D55-D6CB-42D0-8B51-42EB00C03301}"/>
    <cellStyle name="Currency 3" xfId="9" xr:uid="{7019CD2E-1FFC-4F98-8CAE-3242B919715B}"/>
    <cellStyle name="Normal 2" xfId="4" xr:uid="{48B94C46-0AEB-498B-8577-219C43D37EB5}"/>
    <cellStyle name="Normal 2 18 2" xfId="1" xr:uid="{1BA08453-9F65-454B-A4A0-7177E70831F2}"/>
    <cellStyle name="Normal 2 2" xfId="8" xr:uid="{A0AC1E2C-B731-44B5-BB4A-A1B817182441}"/>
    <cellStyle name="Normal 27 5 2" xfId="12" xr:uid="{CE72473B-3EFF-471F-A2FF-BFC5B45F66FA}"/>
    <cellStyle name="Normal 3" xfId="7" xr:uid="{04AD7726-AEA3-4C81-A639-9BFF7935A505}"/>
    <cellStyle name="Normal 4" xfId="37" xr:uid="{61C15A3E-BF77-4A9C-905E-D63390DCF1A6}"/>
    <cellStyle name="Normal 52 4" xfId="31" xr:uid="{A7A0D6DF-452F-443B-8150-A6BA24137D5D}"/>
    <cellStyle name="Percent 2" xfId="6" xr:uid="{E70589B9-27E6-48C2-9E75-E5CCCEF28152}"/>
    <cellStyle name="Percent 3" xfId="10" xr:uid="{FBC5C3A6-F2F8-4750-9FB8-23BCC42929B2}"/>
    <cellStyle name="Style 1" xfId="3" xr:uid="{F4609D05-B161-47A5-8040-F8D4BA086F06}"/>
    <cellStyle name="常规" xfId="0" builtinId="0"/>
    <cellStyle name="常规_Anna's Linen  non-electric 81215 2 2 2" xfId="33" xr:uid="{4D8DF9FF-8F6F-43F7-952D-10BD84A2A185}"/>
    <cellStyle name="常规_CCD-HG April 08 Meeting 04.01.08" xfId="24" xr:uid="{B20AB525-EA23-4961-9E9A-026AA046BA22}"/>
    <cellStyle name="常规_CCD-HSN Sheet Set 01 16 09 2 2" xfId="17" xr:uid="{BA362484-6F21-4388-894B-7CB3AEF0A068}"/>
    <cellStyle name="常规_CCD-Sep08 NY Market Week 09.05.08 2 2 3 2" xfId="36" xr:uid="{69C322CD-5451-4359-B671-25C5A4B5FCF7}"/>
    <cellStyle name="常规_Macy's Blanket &amp; Throw 90924 4 2" xfId="30" xr:uid="{F5C04C71-8F04-449E-82CB-9F491049F316}"/>
    <cellStyle name="常规_Macy's NY Throw Followup 80928 3 2" xfId="35" xr:uid="{B436C016-C0F8-4AFB-BD4A-DD7EFAF05AAC}"/>
    <cellStyle name="常规_Sheet1 2" xfId="18" xr:uid="{D743CA26-5C01-4A78-94BB-97DD67BCF8EE}"/>
    <cellStyle name="常规_Sheet1 2 2" xfId="13" xr:uid="{7F8E06E6-7176-4BCE-B575-E10F934BB85F}"/>
    <cellStyle name="常规_Sheet1 2 2 2 2" xfId="15" xr:uid="{5C2C9693-8B04-4432-9960-00FB90539C62}"/>
    <cellStyle name="常规_Sheet1 2 3" xfId="34" xr:uid="{7B47A475-240B-4181-B0F1-3D58AB308F18}"/>
    <cellStyle name="常规_Sheet1 2_CCD SteinMart micro light reader's wrap 20140318" xfId="20" xr:uid="{79EFC9BC-A3D2-4E35-BA4B-EC4C4E5ECCA7}"/>
    <cellStyle name="常规_Sheet1 3" xfId="14" xr:uid="{653C8E0A-1728-47D5-A3E7-769C69A1DB86}"/>
    <cellStyle name="常规_Sheet1 4 2" xfId="25" xr:uid="{99F299FA-9A44-4D7B-BF5E-9CE862F38E71}"/>
    <cellStyle name="常规_Sheet1_CCD-HSN 130128" xfId="19" xr:uid="{4DC5477E-AD36-4A96-9751-48946EF7ED43}"/>
    <cellStyle name="常规_Sheet1_CCD-Sears &amp; Kmart blanket &amp; throw-20131023" xfId="21" xr:uid="{0526D236-9E2C-4CFB-9B9B-50928245B43A}"/>
    <cellStyle name="常规_Sheet1_CCD-Sears &amp; Kmart blanket &amp; throw-20131108" xfId="27" xr:uid="{0939F2F3-8D22-446A-A138-9FF88049555D}"/>
    <cellStyle name="常规_Sheet1_HSN Blanket &amp; Throw 110214 2" xfId="16" xr:uid="{326BA593-DA18-4E22-8A49-3E25FBA2D223}"/>
    <cellStyle name="常规_Sheet1_WM 20 Piece Sets 12 20 05" xfId="23" xr:uid="{43DFD27D-E23C-420C-A08A-7B9C0D7BEF5C}"/>
    <cellStyle name="常规_Stein Mart non-electric products 90206" xfId="38" xr:uid="{353ECE65-D0AC-4F90-A45D-35F65D1DD08F}"/>
    <cellStyle name="常规_Stein Mart non-electric products 90206_Sep12 Market Blanket- 0808 2 2" xfId="32" xr:uid="{6B736A2E-DF08-4FA4-A18B-1A9AD48E19C0}"/>
    <cellStyle name="常规_SteinMart Blanket &amp; Throw 100115 2 2" xfId="29" xr:uid="{2F885324-41A8-47AB-8425-80958DD936BD}"/>
    <cellStyle name="常规_SteinMart Blanket &amp; Throw 100115 4" xfId="26" xr:uid="{5177AB95-969A-465C-9654-27C553C50F35}"/>
    <cellStyle name="货币_Sheet1_CCD-Sears  Kmart blanket  throw-20131120" xfId="28" xr:uid="{C9C28B4F-3B4D-4881-B67A-6ACE219740BC}"/>
    <cellStyle name="样式 1 2" xfId="2" xr:uid="{DC9B73B6-A1E9-48DB-83A0-64D6E1D16DDF}"/>
    <cellStyle name="样式 1 2 3 3" xfId="22" xr:uid="{EDA1C60A-400C-406B-9FC7-EEED56C7C965}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theme="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indexed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theme="0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187" formatCode="[$$-409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bottom style="medium">
          <color auto="1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03" formatCode="###############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TableStyleLightBlue" pivot="0" count="9" xr9:uid="{65FAD08A-89B8-4086-A2E6-8EF1974D7561}">
      <tableStyleElement type="wholeTable" dxfId="160"/>
      <tableStyleElement type="headerRow" dxfId="159"/>
      <tableStyleElement type="totalRow" dxfId="158"/>
      <tableStyleElement type="firstColumn" dxfId="157"/>
      <tableStyleElement type="lastColumn" dxfId="156"/>
      <tableStyleElement type="firstRowStripe" dxfId="155"/>
      <tableStyleElement type="secondRowStripe" dxfId="154"/>
      <tableStyleElement type="firstColumnStripe" dxfId="153"/>
      <tableStyleElement type="secondColumnStripe" dxfId="15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567652</xdr:colOff>
      <xdr:row>3</xdr:row>
      <xdr:rowOff>48106</xdr:rowOff>
    </xdr:from>
    <xdr:to>
      <xdr:col>1</xdr:col>
      <xdr:colOff>476857</xdr:colOff>
      <xdr:row>3</xdr:row>
      <xdr:rowOff>808244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D4F2F-10B5-43CC-8329-96AC2B8F2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652" y="1289242"/>
          <a:ext cx="582690" cy="760138"/>
        </a:xfrm>
        <a:prstGeom prst="rect">
          <a:avLst/>
        </a:prstGeom>
      </xdr:spPr>
    </xdr:pic>
    <xdr:clientData/>
  </xdr:twoCellAnchor>
  <xdr:twoCellAnchor editAs="oneCell">
    <xdr:from>
      <xdr:col>0</xdr:col>
      <xdr:colOff>566688</xdr:colOff>
      <xdr:row>4</xdr:row>
      <xdr:rowOff>67349</xdr:rowOff>
    </xdr:from>
    <xdr:to>
      <xdr:col>1</xdr:col>
      <xdr:colOff>465699</xdr:colOff>
      <xdr:row>4</xdr:row>
      <xdr:rowOff>827487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C1D330-47CB-4EFC-BEFF-82825E23B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688" y="2164773"/>
          <a:ext cx="572496" cy="760138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579125</xdr:colOff>
      <xdr:row>6</xdr:row>
      <xdr:rowOff>54909</xdr:rowOff>
    </xdr:from>
    <xdr:to>
      <xdr:col>1</xdr:col>
      <xdr:colOff>480425</xdr:colOff>
      <xdr:row>6</xdr:row>
      <xdr:rowOff>808182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23A69F-3E5D-4E10-8E70-B9CB688A8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5" y="3864909"/>
          <a:ext cx="574785" cy="753273"/>
        </a:xfrm>
        <a:prstGeom prst="rect">
          <a:avLst/>
        </a:prstGeom>
      </xdr:spPr>
    </xdr:pic>
    <xdr:clientData/>
  </xdr:twoCellAnchor>
  <xdr:twoCellAnchor editAs="oneCell">
    <xdr:from>
      <xdr:col>0</xdr:col>
      <xdr:colOff>572943</xdr:colOff>
      <xdr:row>5</xdr:row>
      <xdr:rowOff>67348</xdr:rowOff>
    </xdr:from>
    <xdr:to>
      <xdr:col>1</xdr:col>
      <xdr:colOff>479088</xdr:colOff>
      <xdr:row>5</xdr:row>
      <xdr:rowOff>840592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B9F072-744E-4FCF-A6D2-EF873A6D8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943" y="3021060"/>
          <a:ext cx="579630" cy="773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21172</xdr:colOff>
      <xdr:row>9</xdr:row>
      <xdr:rowOff>21167</xdr:rowOff>
    </xdr:from>
    <xdr:to>
      <xdr:col>8</xdr:col>
      <xdr:colOff>222250</xdr:colOff>
      <xdr:row>13</xdr:row>
      <xdr:rowOff>179916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970E136-C847-4E42-A5C3-2E57BE14373A}"/>
            </a:ext>
          </a:extLst>
        </xdr:cNvPr>
        <xdr:cNvSpPr/>
      </xdr:nvSpPr>
      <xdr:spPr bwMode="auto">
        <a:xfrm rot="16200000">
          <a:off x="11548536" y="2495553"/>
          <a:ext cx="958849" cy="2010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270" wrap="square" lIns="0" tIns="0" rIns="0" bIns="0" rtlCol="0" anchor="t" upright="1"/>
        <a:lstStyle/>
        <a:p>
          <a:pPr algn="ctr"/>
          <a:r>
            <a:rPr lang="en-US" sz="1400" b="1"/>
            <a:t>TOTALS</a:t>
          </a:r>
        </a:p>
      </xdr:txBody>
    </xdr:sp>
    <xdr:clientData/>
  </xdr:twoCellAnchor>
  <xdr:oneCellAnchor>
    <xdr:from>
      <xdr:col>30</xdr:col>
      <xdr:colOff>41922</xdr:colOff>
      <xdr:row>27</xdr:row>
      <xdr:rowOff>105043</xdr:rowOff>
    </xdr:from>
    <xdr:ext cx="405432" cy="212276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C0CE94-42CF-4241-BFF1-BCC45D824566}"/>
            </a:ext>
          </a:extLst>
        </xdr:cNvPr>
        <xdr:cNvSpPr txBox="1"/>
      </xdr:nvSpPr>
      <xdr:spPr>
        <a:xfrm rot="16200000">
          <a:off x="26396182" y="7059708"/>
          <a:ext cx="212276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>
              <a:solidFill>
                <a:schemeClr val="bg1"/>
              </a:solidFill>
            </a:rPr>
            <a:t>ITEM UNIT DETAIL</a:t>
          </a:r>
        </a:p>
      </xdr:txBody>
    </xdr:sp>
    <xdr:clientData/>
  </xdr:oneCellAnchor>
  <xdr:twoCellAnchor editAs="oneCell">
    <xdr:from>
      <xdr:col>12</xdr:col>
      <xdr:colOff>1</xdr:colOff>
      <xdr:row>1</xdr:row>
      <xdr:rowOff>1</xdr:rowOff>
    </xdr:from>
    <xdr:to>
      <xdr:col>13</xdr:col>
      <xdr:colOff>861787</xdr:colOff>
      <xdr:row>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5FEC69-AB87-4F4F-A83E-335AC52FA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66220" y="452439"/>
          <a:ext cx="1588067" cy="2071686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357188</xdr:colOff>
      <xdr:row>1</xdr:row>
      <xdr:rowOff>1</xdr:rowOff>
    </xdr:from>
    <xdr:to>
      <xdr:col>16</xdr:col>
      <xdr:colOff>869724</xdr:colOff>
      <xdr:row>11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779180-A229-4ABD-9D04-938250079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6469" y="452439"/>
          <a:ext cx="1560286" cy="2071686"/>
        </a:xfrm>
        <a:prstGeom prst="rect">
          <a:avLst/>
        </a:prstGeom>
      </xdr:spPr>
    </xdr:pic>
    <xdr:clientData/>
  </xdr:twoCellAnchor>
  <xdr:twoCellAnchor editAs="oneCell">
    <xdr:from>
      <xdr:col>20</xdr:col>
      <xdr:colOff>231319</xdr:colOff>
      <xdr:row>1</xdr:row>
      <xdr:rowOff>6804</xdr:rowOff>
    </xdr:from>
    <xdr:to>
      <xdr:col>21</xdr:col>
      <xdr:colOff>1154905</xdr:colOff>
      <xdr:row>10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7B93B7-A140-4E4F-B675-9B0F5462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9663" y="459242"/>
          <a:ext cx="1566523" cy="2052977"/>
        </a:xfrm>
        <a:prstGeom prst="rect">
          <a:avLst/>
        </a:prstGeom>
      </xdr:spPr>
    </xdr:pic>
    <xdr:clientData/>
  </xdr:twoCellAnchor>
  <xdr:twoCellAnchor editAs="oneCell">
    <xdr:from>
      <xdr:col>17</xdr:col>
      <xdr:colOff>277813</xdr:colOff>
      <xdr:row>1</xdr:row>
      <xdr:rowOff>1</xdr:rowOff>
    </xdr:from>
    <xdr:to>
      <xdr:col>19</xdr:col>
      <xdr:colOff>571667</xdr:colOff>
      <xdr:row>11</xdr:row>
      <xdr:rowOff>35720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B611C0-5B30-4FFB-9EF2-AA19826E8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87344" y="452439"/>
          <a:ext cx="1579729" cy="21074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de_M\Code_MG1\E4%20DOMESTICS\E4\26.%20E4%20Posting%20File\2025%20order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Working%20Documents\JLA\BBB\BBB%20Robert%20Allen\RA%20Fall2010%20BBB%20Order\Anatole\BBB%20ANATOLE%20SET-UP%20ROBERT%20ALLEN%20FINAL%204.29.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SLard%20-%20Design\Customs%20Memo\Master%20Copy%20Quote%20Sheet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beauk.ad/AppData/Local/Microsoft/Windows/INetCache/Content.Outlook/WFNK0I6N/PEM%20COTTON%20BLANKET_ORDER%20WORKSHE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728BBD\BBB_BTC_Cozy%20soft_Item%20Set%20Up_20111222_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ing"/>
      <sheetName val="Orders"/>
      <sheetName val="Cache"/>
      <sheetName val="Totals"/>
      <sheetName val="LocSpecific"/>
      <sheetName val="Sett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2025</v>
          </cell>
        </row>
        <row r="4">
          <cell r="B4" t="str">
            <v>Karrie LaBeau</v>
          </cell>
        </row>
        <row r="5">
          <cell r="B5">
            <v>160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CATS INTERNAL USE"/>
      <sheetName val="DOMESTIC Worksheet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SUBMISSION FORM"/>
      <sheetName val="ORDER"/>
      <sheetName val="TRACKING"/>
      <sheetName val="IMAGES"/>
    </sheetNames>
    <sheetDataSet>
      <sheetData sheetId="0"/>
      <sheetData sheetId="1">
        <row r="27">
          <cell r="L27"/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3EFAEE-3380-47F5-A393-AC39F43EDCB9}" name="tblClustering" displayName="tblClustering" ref="AF1:BB18" totalsRowShown="0" headerRowDxfId="151" dataDxfId="149" headerRowBorderDxfId="150" tableBorderDxfId="148" totalsRowBorderDxfId="147">
  <tableColumns count="23">
    <tableColumn id="1" xr3:uid="{C707FE34-5A5E-4EDE-BD74-03C533AA8511}" name="A" dataDxfId="146"/>
    <tableColumn id="2" xr3:uid="{A4E0F865-DEA9-4D87-B196-447B7848D7A5}" name="B" dataDxfId="145"/>
    <tableColumn id="3" xr3:uid="{BB8E52FD-5142-4DCA-A831-F697FCA966C3}" name="C" dataDxfId="144"/>
    <tableColumn id="4" xr3:uid="{437B9B1C-110C-4920-94D0-E9A52FF27119}" name="D" dataDxfId="143"/>
    <tableColumn id="5" xr3:uid="{1CB374CA-D32D-483F-B8CB-D575578C35A8}" name="E" dataDxfId="142"/>
    <tableColumn id="6" xr3:uid="{1B851D9D-3384-4250-8EBD-EEF0E7507212}" name="F" dataDxfId="141"/>
    <tableColumn id="7" xr3:uid="{798227A2-8923-4292-B236-E73368252F98}" name="G" dataDxfId="140"/>
    <tableColumn id="8" xr3:uid="{29D9CBC1-EECD-4368-A81C-1EC16D303728}" name="H" dataDxfId="139"/>
    <tableColumn id="9" xr3:uid="{4AB85806-733F-4635-A7F7-750C9BC991A6}" name="I" dataDxfId="138"/>
    <tableColumn id="10" xr3:uid="{1E2334A7-3E3B-4044-9419-827D0A8E5D77}" name="J" dataDxfId="137"/>
    <tableColumn id="11" xr3:uid="{16CB3E0D-BFA1-41C4-9F30-6CFD2857C21F}" name="K" dataDxfId="136"/>
    <tableColumn id="12" xr3:uid="{F8013299-2629-46DC-AD92-692B0071BFB0}" name="L" dataDxfId="135"/>
    <tableColumn id="13" xr3:uid="{05D11A6C-1309-454E-900B-6F4ED91F666E}" name="M" dataDxfId="134"/>
    <tableColumn id="14" xr3:uid="{47BC143D-A8EF-4920-BF64-58EEFAD7A4B3}" name="N" dataDxfId="133"/>
    <tableColumn id="15" xr3:uid="{F149D7B4-CCFF-4488-A7CF-9C3ECDA7C953}" name="O" dataDxfId="132"/>
    <tableColumn id="16" xr3:uid="{00CAAEBA-4D08-4C55-B2ED-17332CA68759}" name="P" dataDxfId="131"/>
    <tableColumn id="17" xr3:uid="{8FAA2264-9960-4186-ABBE-CD05946799E2}" name="Q" dataDxfId="130"/>
    <tableColumn id="18" xr3:uid="{370A264B-D58F-4C62-96A0-CDEDAA477C49}" name="R" dataDxfId="129"/>
    <tableColumn id="19" xr3:uid="{6B7DB3CF-D838-4FC4-9E88-5CA043086B45}" name="S" dataDxfId="128"/>
    <tableColumn id="20" xr3:uid="{9662B920-A2B4-471C-8E3A-A46FFDB32FAD}" name="T" dataDxfId="127"/>
    <tableColumn id="21" xr3:uid="{A0EB19C3-E265-4145-B8AB-EADF8D1893CE}" name="U" dataDxfId="126"/>
    <tableColumn id="22" xr3:uid="{47653D9F-19DE-4D39-8638-51DC43F085A3}" name="V" dataDxfId="125"/>
    <tableColumn id="23" xr3:uid="{E014F7E7-C68F-4A57-9615-A0AC7D3B80FA}" name="W" dataDxfId="124"/>
  </tableColumns>
  <tableStyleInfo name="MyTableStyleLightBlu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60DCE5-6C59-43BD-9B0C-D23A588B01EC}" name="tblItemDetail" displayName="tblItemDetail" ref="B25:AC403" totalsRowShown="0" headerRowDxfId="123" tableBorderDxfId="122">
  <tableColumns count="28">
    <tableColumn id="1" xr3:uid="{6D4D3F79-5044-46A8-9791-5C09179544A0}" name="Vendor Style #" dataDxfId="121"/>
    <tableColumn id="2" xr3:uid="{D039DDF1-122E-41B6-8365-00988346E061}" name="Item Description" dataDxfId="120">
      <calculatedColumnFormula>'[25]VENDOR SUBMISSION FORM'!L11</calculatedColumnFormula>
    </tableColumn>
    <tableColumn id="3" xr3:uid="{BCDBBA5F-4438-432E-A67B-F9AD0C8DF884}" name="Class" dataDxfId="119"/>
    <tableColumn id="4" xr3:uid="{8CC9769C-2785-43FA-941C-D1C5EFF25A24}" name="Sub_x000a_Class" dataDxfId="118"/>
    <tableColumn id="5" xr3:uid="{E03FC205-099E-4517-9B96-FA14E7D60D3D}" name="RIN" dataDxfId="117"/>
    <tableColumn id="6" xr3:uid="{40E68D85-DB3E-4A72-BBF2-7CFBF2979633}" name="Size_x000a_Code" dataDxfId="116"/>
    <tableColumn id="7" xr3:uid="{48EC961B-AB24-4260-99C2-3E1A0610BE18}" name="Size" dataDxfId="115"/>
    <tableColumn id="8" xr3:uid="{19194D9E-BE1E-4279-A162-5E07227BEC4D}" name="NRF Color Code" dataDxfId="114"/>
    <tableColumn id="9" xr3:uid="{40C98609-3FC0-445B-82B6-422DD5B331CA}" name="Color" dataDxfId="113"/>
    <tableColumn id="10" xr3:uid="{FF6892A3-DA83-4AAB-BD79-6973D567DD02}" name="Unit Retail $" dataDxfId="112"/>
    <tableColumn id="11" xr3:uid="{508FD8B5-0535-4D9E-B579-45F64C392C51}" name="Unit Cost $" dataDxfId="111"/>
    <tableColumn id="12" xr3:uid="{705A5045-3EA5-4626-91C7-7DCBD0A192C9}" name="MSRP" dataDxfId="110"/>
    <tableColumn id="13" xr3:uid="{C84284A1-8D39-49B2-AA97-433F2457C8CE}" name="PLU Description" dataDxfId="109"/>
    <tableColumn id="14" xr3:uid="{D1531D22-7C8F-4C49-A5EF-FC45F7E52743}" name="Inner Pack" dataDxfId="108"/>
    <tableColumn id="15" xr3:uid="{A3362F72-132B-4E56-93DD-57CF77318F05}" name="Outer Pack" dataDxfId="107"/>
    <tableColumn id="16" xr3:uid="{B10561EC-6708-49F7-9372-218278972538}" name="Hang Flat" dataDxfId="106"/>
    <tableColumn id="25" xr3:uid="{D1FACBCB-2229-4992-9F91-24F2024A6143}" name="Depth" dataDxfId="105"/>
    <tableColumn id="24" xr3:uid="{5FA8C4A6-9457-4319-AD74-C1A9B5904CBB}" name="Width" dataDxfId="104"/>
    <tableColumn id="23" xr3:uid="{DF75F970-6C7C-440C-8C54-40065AB887ED}" name="Height" dataDxfId="103"/>
    <tableColumn id="22" xr3:uid="{CD7075DE-1948-4D1C-A4E9-8F4CD9882A87}" name="Weight" dataDxfId="102"/>
    <tableColumn id="17" xr3:uid="{5AA11EA4-C00B-4D41-88A3-842602D5048C}" name="GTIN" dataDxfId="101"/>
    <tableColumn id="27" xr3:uid="{0F5728B0-3C72-4E3C-98EB-E9A88320DEF7}" name="Case GTIN" dataDxfId="100"/>
    <tableColumn id="28" xr3:uid="{C2915D30-F875-4BEA-9F15-49DA18580A1B}" name="Case Depth" dataDxfId="99"/>
    <tableColumn id="26" xr3:uid="{1FE6CD45-6510-4F7C-BD73-C1F83DB6EDEB}" name="Case Width" dataDxfId="98"/>
    <tableColumn id="18" xr3:uid="{6E7E6E21-DC94-478D-A1BC-47580C0F2C84}" name="Case Height" dataDxfId="97"/>
    <tableColumn id="19" xr3:uid="{7A60DF89-D779-42C8-8378-A41A7FFACACB}" name="Case Weight" dataDxfId="96"/>
    <tableColumn id="20" xr3:uid="{50F91D4D-22D8-4340-8DE5-A5042CA57E90}" name="Empty2" dataDxfId="95"/>
    <tableColumn id="21" xr3:uid="{1C2A77D4-3C96-4087-81F6-9DD9B2C8DBB2}" name="Total Units" dataDxfId="94">
      <calculatedColumnFormula>SUMPRODUCT(AF$23:BB$23,$AF26:$BB26)</calculatedColumnFormula>
    </tableColumn>
  </tableColumns>
  <tableStyleInfo name="MyTableStyleLightBlu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DA269D-0BA0-4DB8-9737-D4AA0D128104}" name="tblItemUnitDetail" displayName="tblItemUnitDetail" ref="AF25:BB403" totalsRowShown="0" headerRowDxfId="93" dataDxfId="92" tableBorderDxfId="91">
  <tableColumns count="23">
    <tableColumn id="1" xr3:uid="{48BE61DD-0A02-47D8-A4BA-4B037F5631CF}" name="A" dataDxfId="90"/>
    <tableColumn id="2" xr3:uid="{CA12F0EE-8159-43AF-83B5-3F8503CF13A8}" name="B" dataDxfId="89"/>
    <tableColumn id="3" xr3:uid="{8A049F78-1BB1-4CB5-B88C-FDFAB64DE9A4}" name="C" dataDxfId="88"/>
    <tableColumn id="4" xr3:uid="{A96381AE-08D5-4BE3-AA2D-47ADFF315EF9}" name="D" dataDxfId="87"/>
    <tableColumn id="5" xr3:uid="{7F33D155-DB2C-4FA3-BC63-844EBBC18BC8}" name="E" dataDxfId="86"/>
    <tableColumn id="6" xr3:uid="{148A4BD4-2865-41B2-915A-D9EB9481FB02}" name="F" dataDxfId="85"/>
    <tableColumn id="7" xr3:uid="{F8AB3581-77E4-4C5A-A054-49CE9113F2C1}" name="G" dataDxfId="84"/>
    <tableColumn id="8" xr3:uid="{268408A0-6E71-4389-8927-706E25BB77AF}" name="H" dataDxfId="83"/>
    <tableColumn id="9" xr3:uid="{94050B9B-21BF-4B30-9B1B-9318A8F3AD57}" name="I" dataDxfId="82"/>
    <tableColumn id="10" xr3:uid="{A479403A-1137-4732-8502-F6AF204FEEA7}" name="J" dataDxfId="81"/>
    <tableColumn id="11" xr3:uid="{F12BE778-0FCA-4DEE-9AC4-08937272A9F4}" name="K" dataDxfId="80"/>
    <tableColumn id="12" xr3:uid="{5F46DBEE-4B48-466E-958E-092946EB54D2}" name="L" dataDxfId="79"/>
    <tableColumn id="13" xr3:uid="{9EFA8800-2235-4532-9B68-561C36BCA705}" name="M" dataDxfId="78"/>
    <tableColumn id="14" xr3:uid="{6B39AA01-A474-440B-96BA-06E9579AD618}" name="N" dataDxfId="77"/>
    <tableColumn id="15" xr3:uid="{91407830-97C2-4E92-B29A-B20047CEC112}" name="O" dataDxfId="76"/>
    <tableColumn id="16" xr3:uid="{AE3495A1-8BD0-4D8F-B560-9B611B5C8D40}" name="P" dataDxfId="75"/>
    <tableColumn id="17" xr3:uid="{1E69617F-A350-41EF-9993-638B8E745EB5}" name="Q" dataDxfId="74"/>
    <tableColumn id="18" xr3:uid="{BABA4367-8017-43BB-BB34-ADFB1C4C87D8}" name="R" dataDxfId="73"/>
    <tableColumn id="19" xr3:uid="{8FA27A96-749C-43ED-9F4E-B4CFA2BE7BDF}" name="S" dataDxfId="72"/>
    <tableColumn id="20" xr3:uid="{4467044E-8847-4E97-8062-168E67608295}" name="T" dataDxfId="71"/>
    <tableColumn id="21" xr3:uid="{16A041F0-AD75-494E-B7C0-08A1FE5DDF80}" name="U" dataDxfId="70"/>
    <tableColumn id="22" xr3:uid="{46CD7539-EBC2-4042-BEA0-8E3085616BA2}" name="V" dataDxfId="69"/>
    <tableColumn id="23" xr3:uid="{ECA2D919-84B4-447A-A58F-EA2AC6CE29A2}" name="W" dataDxfId="68"/>
  </tableColumns>
  <tableStyleInfo name="MyTableStyleLightBlu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D632-66D2-47B7-8FFC-0C825E6F68F0}">
  <dimension ref="A2:HP19"/>
  <sheetViews>
    <sheetView workbookViewId="0">
      <selection activeCell="D9" sqref="D9"/>
    </sheetView>
  </sheetViews>
  <sheetFormatPr defaultRowHeight="15" x14ac:dyDescent="0.2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 x14ac:dyDescent="0.3">
      <c r="A2" s="4" t="s">
        <v>796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 x14ac:dyDescent="0.25">
      <c r="A3" s="58" t="s">
        <v>19</v>
      </c>
      <c r="B3" s="49" t="s">
        <v>178</v>
      </c>
      <c r="C3" s="47" t="s">
        <v>22</v>
      </c>
      <c r="D3" s="110" t="str">
        <f>_xlfn.TEXTJOIN(" ",TRUE,B5,D5,D6,B6,D4,D7)</f>
        <v>Nexcom 2025 Coastal printed &amp; embossed THROW</v>
      </c>
      <c r="E3" s="59" t="s">
        <v>23</v>
      </c>
      <c r="F3" s="50" t="s">
        <v>36</v>
      </c>
      <c r="G3" s="59" t="s">
        <v>24</v>
      </c>
      <c r="H3" s="50" t="s">
        <v>251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 x14ac:dyDescent="0.25">
      <c r="A4" s="60" t="s">
        <v>18</v>
      </c>
      <c r="B4" s="11" t="s">
        <v>112</v>
      </c>
      <c r="C4" s="48" t="s">
        <v>33</v>
      </c>
      <c r="D4" s="11" t="s">
        <v>953</v>
      </c>
      <c r="E4" s="41" t="s">
        <v>34</v>
      </c>
      <c r="F4" s="12" t="s">
        <v>2</v>
      </c>
      <c r="G4" s="41" t="s">
        <v>35</v>
      </c>
      <c r="H4" s="12" t="s">
        <v>252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 x14ac:dyDescent="0.25">
      <c r="A5" s="17" t="s">
        <v>41</v>
      </c>
      <c r="B5" s="11" t="s">
        <v>112</v>
      </c>
      <c r="C5" s="17" t="s">
        <v>42</v>
      </c>
      <c r="D5" s="11">
        <v>2025</v>
      </c>
      <c r="E5" s="41" t="s">
        <v>43</v>
      </c>
      <c r="F5" s="12" t="s">
        <v>59</v>
      </c>
      <c r="G5" s="41" t="s">
        <v>44</v>
      </c>
      <c r="H5" s="12" t="s">
        <v>150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17" t="s">
        <v>3</v>
      </c>
      <c r="B6" s="11"/>
      <c r="C6" s="17" t="s">
        <v>45</v>
      </c>
      <c r="D6" s="11"/>
      <c r="E6" s="41" t="s">
        <v>46</v>
      </c>
      <c r="F6" s="12" t="s">
        <v>130</v>
      </c>
      <c r="G6" s="41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40" t="s">
        <v>20</v>
      </c>
      <c r="B7" s="11"/>
      <c r="C7" s="45" t="s">
        <v>51</v>
      </c>
      <c r="D7" s="12" t="s">
        <v>315</v>
      </c>
      <c r="E7" s="41" t="s">
        <v>52</v>
      </c>
      <c r="F7" s="12" t="s">
        <v>589</v>
      </c>
      <c r="G7" s="41" t="s">
        <v>53</v>
      </c>
      <c r="H7" s="12" t="s">
        <v>651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4" t="s">
        <v>57</v>
      </c>
      <c r="HF7" s="34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40" t="s">
        <v>62</v>
      </c>
      <c r="B8" s="11"/>
      <c r="C8" s="40" t="s">
        <v>63</v>
      </c>
      <c r="D8" s="11" t="e">
        <f>Item!#REF!</f>
        <v>#REF!</v>
      </c>
      <c r="E8" s="40" t="s">
        <v>702</v>
      </c>
      <c r="F8" s="11" t="s">
        <v>708</v>
      </c>
      <c r="G8" s="40" t="s">
        <v>79</v>
      </c>
      <c r="H8" s="11" t="s">
        <v>1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40" t="s">
        <v>699</v>
      </c>
      <c r="B9" s="35"/>
      <c r="C9" s="40" t="s">
        <v>64</v>
      </c>
      <c r="D9" s="11" t="s">
        <v>657</v>
      </c>
      <c r="E9" s="40" t="s">
        <v>700</v>
      </c>
      <c r="F9" s="35" t="s">
        <v>716</v>
      </c>
    </row>
    <row r="10" spans="1:224" x14ac:dyDescent="0.25">
      <c r="C10" s="40" t="s">
        <v>65</v>
      </c>
      <c r="D10" s="304">
        <v>45847</v>
      </c>
      <c r="E10" s="63" t="s">
        <v>701</v>
      </c>
      <c r="F10" s="35" t="s">
        <v>737</v>
      </c>
    </row>
    <row r="11" spans="1:224" x14ac:dyDescent="0.25">
      <c r="C11" s="40" t="s">
        <v>66</v>
      </c>
      <c r="D11" s="35" t="s">
        <v>1</v>
      </c>
    </row>
    <row r="14" spans="1:224" x14ac:dyDescent="0.25">
      <c r="A14" t="s">
        <v>699</v>
      </c>
      <c r="D14" s="116"/>
    </row>
    <row r="15" spans="1:224" x14ac:dyDescent="0.25">
      <c r="A15" s="3" t="s">
        <v>820</v>
      </c>
    </row>
    <row r="16" spans="1:224" x14ac:dyDescent="0.25">
      <c r="A16" s="3" t="s">
        <v>821</v>
      </c>
    </row>
    <row r="17" spans="1:1" x14ac:dyDescent="0.25">
      <c r="A17" t="s">
        <v>822</v>
      </c>
    </row>
    <row r="18" spans="1:1" x14ac:dyDescent="0.25">
      <c r="A18" s="3" t="s">
        <v>823</v>
      </c>
    </row>
    <row r="19" spans="1:1" x14ac:dyDescent="0.25">
      <c r="A19" s="3" t="s">
        <v>824</v>
      </c>
    </row>
  </sheetData>
  <protectedRanges>
    <protectedRange password="F78C" sqref="HB4:HC8 HH4:HH8 HD6:HG8 GT6:GZ8" name="区域1_1"/>
  </protectedRanges>
  <phoneticPr fontId="60" type="noConversion"/>
  <dataValidations count="1">
    <dataValidation type="list" allowBlank="1" showInputMessage="1" showErrorMessage="1" sqref="IL3:IL8 IJ7:IJ8 IJ4:IJ5" xr:uid="{030A78AB-2A32-4917-A04B-6317776CEC45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46BF3BA-243A-487A-A4A3-3131909B2EDA}">
          <x14:formula1>
            <xm:f>Data!$A$2:$A$3</xm:f>
          </x14:formula1>
          <xm:sqref>B3</xm:sqref>
        </x14:dataValidation>
        <x14:dataValidation type="list" allowBlank="1" showInputMessage="1" showErrorMessage="1" xr:uid="{0F88EBBA-BD7B-40F1-9688-F8FCC745001D}">
          <x14:formula1>
            <xm:f>ValueSelection!$E$2:$E$29</xm:f>
          </x14:formula1>
          <xm:sqref>B7</xm:sqref>
        </x14:dataValidation>
        <x14:dataValidation type="list" allowBlank="1" showInputMessage="1" showErrorMessage="1" xr:uid="{15A543E5-97EB-436C-90CB-A77C9C089B89}">
          <x14:formula1>
            <xm:f>Data!$J$2:$J$4</xm:f>
          </x14:formula1>
          <xm:sqref>B8</xm:sqref>
        </x14:dataValidation>
        <x14:dataValidation type="list" allowBlank="1" showInputMessage="1" showErrorMessage="1" xr:uid="{B85BC574-CEDB-46FB-A068-AD2420AD2E69}">
          <x14:formula1>
            <xm:f>Data!$T$2:$T$3</xm:f>
          </x14:formula1>
          <xm:sqref>H8</xm:sqref>
        </x14:dataValidation>
        <x14:dataValidation type="list" allowBlank="1" showInputMessage="1" showErrorMessage="1" xr:uid="{F049981D-1362-4387-BF7A-35B19092DC2F}">
          <x14:formula1>
            <xm:f>Data!$B$2:$B$5</xm:f>
          </x14:formula1>
          <xm:sqref>D5</xm:sqref>
        </x14:dataValidation>
        <x14:dataValidation type="list" allowBlank="1" showInputMessage="1" showErrorMessage="1" xr:uid="{72A5840D-95D3-442E-AB7D-E6BEF4D7338D}">
          <x14:formula1>
            <xm:f>Data!$C$2:$C$7</xm:f>
          </x14:formula1>
          <xm:sqref>D6</xm:sqref>
        </x14:dataValidation>
        <x14:dataValidation type="list" allowBlank="1" showInputMessage="1" showErrorMessage="1" xr:uid="{B2BAE4CE-7FD9-43F9-9291-7107126A40DB}">
          <x14:formula1>
            <xm:f>ValueSelection!$F$2:$F$27</xm:f>
          </x14:formula1>
          <xm:sqref>D7</xm:sqref>
        </x14:dataValidation>
        <x14:dataValidation type="list" allowBlank="1" showInputMessage="1" showErrorMessage="1" xr:uid="{4B5C395D-91F9-4E93-9729-D19EFD1B5A75}">
          <x14:formula1>
            <xm:f>Data!$K$2:$K$3</xm:f>
          </x14:formula1>
          <xm:sqref>D11</xm:sqref>
        </x14:dataValidation>
        <x14:dataValidation type="list" allowBlank="1" showInputMessage="1" showErrorMessage="1" xr:uid="{C0EE77F5-0BD9-423D-8355-EBB3E3C39BB7}">
          <x14:formula1>
            <xm:f>Data!$F$2:$F$3</xm:f>
          </x14:formula1>
          <xm:sqref>F3</xm:sqref>
        </x14:dataValidation>
        <x14:dataValidation type="list" allowBlank="1" showInputMessage="1" showErrorMessage="1" xr:uid="{6049C67D-3772-4C0C-B578-A2154CC84EB1}">
          <x14:formula1>
            <xm:f>Data!$G$2:$G$8</xm:f>
          </x14:formula1>
          <xm:sqref>F4</xm:sqref>
        </x14:dataValidation>
        <x14:dataValidation type="list" allowBlank="1" showInputMessage="1" showErrorMessage="1" xr:uid="{90B8D34E-8FE1-4995-B78C-D180C754446C}">
          <x14:formula1>
            <xm:f>Data!$H$2:$H$9</xm:f>
          </x14:formula1>
          <xm:sqref>F5</xm:sqref>
        </x14:dataValidation>
        <x14:dataValidation type="list" allowBlank="1" showInputMessage="1" showErrorMessage="1" xr:uid="{C208EC4F-CEA2-47A1-BF7C-36DAA98E336C}">
          <x14:formula1>
            <xm:f>Data!$I$2:$I$5</xm:f>
          </x14:formula1>
          <xm:sqref>F6</xm:sqref>
        </x14:dataValidation>
        <x14:dataValidation type="list" allowBlank="1" showInputMessage="1" showErrorMessage="1" xr:uid="{7A76C1C5-E107-4AD5-956C-E6927D7F106F}">
          <x14:formula1>
            <xm:f>ValueSelection!$H$2:$H$12</xm:f>
          </x14:formula1>
          <xm:sqref>F7</xm:sqref>
        </x14:dataValidation>
        <x14:dataValidation type="list" allowBlank="1" showInputMessage="1" showErrorMessage="1" xr:uid="{B2509024-01AF-4A10-BA7A-3679A097936B}">
          <x14:formula1>
            <xm:f>Data!$M$2:$M$5</xm:f>
          </x14:formula1>
          <xm:sqref>H3</xm:sqref>
        </x14:dataValidation>
        <x14:dataValidation type="list" allowBlank="1" showInputMessage="1" showErrorMessage="1" xr:uid="{80E565F3-E468-4ED8-B6FB-254AC6905526}">
          <x14:formula1>
            <xm:f>Data!$O$2:$O$3</xm:f>
          </x14:formula1>
          <xm:sqref>H5</xm:sqref>
        </x14:dataValidation>
        <x14:dataValidation type="list" allowBlank="1" showInputMessage="1" showErrorMessage="1" xr:uid="{5B002FB1-18C7-4522-8A2C-046B31BD01B0}">
          <x14:formula1>
            <xm:f>Data!$P$2:$P$3</xm:f>
          </x14:formula1>
          <xm:sqref>H6</xm:sqref>
        </x14:dataValidation>
        <x14:dataValidation type="list" allowBlank="1" showInputMessage="1" showErrorMessage="1" xr:uid="{E7D53A1E-AFF6-4621-AEC9-3EE9CE6100D9}">
          <x14:formula1>
            <xm:f>ValueSelection!$K$2:$K$57</xm:f>
          </x14:formula1>
          <xm:sqref>H7</xm:sqref>
        </x14:dataValidation>
        <x14:dataValidation type="list" allowBlank="1" showInputMessage="1" showErrorMessage="1" xr:uid="{6C552DF5-92A6-4381-A025-35C5D3385EB1}">
          <x14:formula1>
            <xm:f>Data!$E$2:$E$6</xm:f>
          </x14:formula1>
          <xm:sqref>D9</xm:sqref>
        </x14:dataValidation>
        <x14:dataValidation type="list" allowBlank="1" showInputMessage="1" showErrorMessage="1" xr:uid="{7B8F4874-51DB-4D81-B8DB-AE367FBF5E46}">
          <x14:formula1>
            <xm:f>ValueSelection!$D$2:$D$296</xm:f>
          </x14:formula1>
          <xm:sqref>B6</xm:sqref>
        </x14:dataValidation>
        <x14:dataValidation type="list" allowBlank="1" showInputMessage="1" showErrorMessage="1" xr:uid="{7F06CD73-09BC-4945-A44C-FAF9FA90434D}">
          <x14:formula1>
            <xm:f>ValueSelection!$I$2:$I$8</xm:f>
          </x14:formula1>
          <xm:sqref>F8</xm:sqref>
        </x14:dataValidation>
        <x14:dataValidation type="list" allowBlank="1" showInputMessage="1" showErrorMessage="1" xr:uid="{6D6523C4-7FAD-4239-9714-741CD3180BE0}">
          <x14:formula1>
            <xm:f>ValueSelection!$J$2:$J$11</xm:f>
          </x14:formula1>
          <xm:sqref>F9</xm:sqref>
        </x14:dataValidation>
        <x14:dataValidation type="list" allowBlank="1" showInputMessage="1" showErrorMessage="1" xr:uid="{1CEF681A-E6FC-41CB-A730-25FFB884129F}">
          <x14:formula1>
            <xm:f>Data!$L$2:$L$9</xm:f>
          </x14:formula1>
          <xm:sqref>F10</xm:sqref>
        </x14:dataValidation>
        <x14:dataValidation type="list" allowBlank="1" showInputMessage="1" showErrorMessage="1" xr:uid="{78152A81-4D9E-411C-BB92-9E4800921F71}">
          <x14:formula1>
            <xm:f>ValueSelection!$C$2:$C$71</xm:f>
          </x14:formula1>
          <xm:sqref>B5</xm:sqref>
        </x14:dataValidation>
        <x14:dataValidation type="list" allowBlank="1" showInputMessage="1" showErrorMessage="1" xr:uid="{9216C48B-AD97-4C01-A9D9-0E4CB3DA1C4B}">
          <x14:formula1>
            <xm:f>ValueSelection!$B$2:$B$71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D7"/>
  <sheetViews>
    <sheetView tabSelected="1" zoomScale="99" zoomScaleNormal="99" workbookViewId="0">
      <selection activeCell="J14" sqref="J14"/>
    </sheetView>
  </sheetViews>
  <sheetFormatPr defaultColWidth="9.140625" defaultRowHeight="15" x14ac:dyDescent="0.25"/>
  <cols>
    <col min="1" max="1" width="10.140625" style="66" customWidth="1"/>
    <col min="2" max="2" width="7.140625" style="67" customWidth="1"/>
    <col min="3" max="3" width="8.42578125" style="67" customWidth="1"/>
    <col min="4" max="4" width="7.85546875" style="67" customWidth="1"/>
    <col min="5" max="5" width="9.85546875" style="67" customWidth="1"/>
    <col min="6" max="6" width="11.28515625" style="67" customWidth="1"/>
    <col min="7" max="7" width="10.42578125" style="67" customWidth="1"/>
    <col min="8" max="9" width="7.42578125" style="67" customWidth="1"/>
    <col min="10" max="10" width="23" style="67" customWidth="1"/>
    <col min="11" max="11" width="7" style="67" customWidth="1"/>
    <col min="12" max="13" width="6.140625" style="67" customWidth="1"/>
    <col min="14" max="14" width="6.85546875" style="67" customWidth="1"/>
    <col min="15" max="16" width="8.85546875" style="67" customWidth="1"/>
    <col min="17" max="17" width="9.7109375" style="70" customWidth="1"/>
    <col min="18" max="18" width="8" style="71" customWidth="1"/>
    <col min="19" max="19" width="12" style="72" customWidth="1"/>
    <col min="20" max="20" width="8.5703125" style="72" customWidth="1"/>
    <col min="21" max="21" width="8.140625" style="72" customWidth="1"/>
    <col min="22" max="22" width="9.42578125" style="67" customWidth="1"/>
    <col min="23" max="23" width="8.140625" style="117" customWidth="1"/>
    <col min="24" max="24" width="8.7109375" style="117" customWidth="1"/>
    <col min="25" max="25" width="7.140625" style="117" customWidth="1"/>
    <col min="26" max="26" width="9" style="71" customWidth="1"/>
    <col min="27" max="27" width="6.28515625" style="73" customWidth="1"/>
    <col min="28" max="28" width="10" style="120" customWidth="1"/>
    <col min="29" max="29" width="9.85546875" style="73" customWidth="1"/>
    <col min="30" max="30" width="7.85546875" style="67" customWidth="1"/>
    <col min="31" max="31" width="8.85546875" style="72" customWidth="1"/>
    <col min="32" max="32" width="7.85546875" style="67" customWidth="1"/>
    <col min="33" max="33" width="8.42578125" style="74" customWidth="1"/>
    <col min="34" max="34" width="9" style="72" customWidth="1"/>
    <col min="35" max="35" width="8.42578125" style="72" customWidth="1"/>
    <col min="36" max="36" width="7.85546875" style="74" customWidth="1"/>
    <col min="37" max="37" width="5.85546875" style="72" customWidth="1"/>
    <col min="38" max="38" width="8.140625" style="74" customWidth="1"/>
    <col min="39" max="39" width="9.28515625" style="72" customWidth="1"/>
    <col min="40" max="40" width="11.5703125" style="74" customWidth="1"/>
    <col min="41" max="41" width="10.85546875" style="72" customWidth="1"/>
    <col min="42" max="42" width="9.5703125" style="67" customWidth="1"/>
    <col min="43" max="43" width="9.5703125" style="74" customWidth="1"/>
    <col min="44" max="44" width="10" style="72" customWidth="1"/>
    <col min="45" max="45" width="7.5703125" style="72" customWidth="1"/>
    <col min="46" max="46" width="8.140625" style="74" customWidth="1"/>
    <col min="47" max="47" width="7.140625" style="74" customWidth="1"/>
    <col min="48" max="48" width="7.85546875" style="72" customWidth="1"/>
    <col min="49" max="49" width="9.5703125" style="72" customWidth="1"/>
    <col min="50" max="50" width="7.7109375" style="72" customWidth="1"/>
    <col min="51" max="51" width="12.140625" style="72" customWidth="1"/>
    <col min="52" max="52" width="9.140625" style="67" customWidth="1"/>
    <col min="53" max="54" width="9.140625" style="67"/>
    <col min="55" max="56" width="10.28515625" style="72" bestFit="1" customWidth="1"/>
    <col min="57" max="16384" width="9.140625" style="67"/>
  </cols>
  <sheetData>
    <row r="1" spans="1:56" x14ac:dyDescent="0.25">
      <c r="D1" s="107"/>
      <c r="E1" s="107"/>
      <c r="F1" s="68"/>
      <c r="G1" s="69"/>
      <c r="I1" s="115" t="s">
        <v>819</v>
      </c>
      <c r="T1" s="108" t="s">
        <v>741</v>
      </c>
      <c r="V1" s="69"/>
      <c r="AP1" s="69" t="s">
        <v>798</v>
      </c>
      <c r="AS1" s="109" t="s">
        <v>798</v>
      </c>
      <c r="AY1" s="108"/>
    </row>
    <row r="2" spans="1:56" x14ac:dyDescent="0.25">
      <c r="F2" s="111" t="s">
        <v>814</v>
      </c>
      <c r="H2" s="111" t="s">
        <v>814</v>
      </c>
      <c r="I2" s="111" t="s">
        <v>814</v>
      </c>
      <c r="J2" s="111" t="s">
        <v>814</v>
      </c>
      <c r="K2" s="111" t="s">
        <v>814</v>
      </c>
      <c r="L2" s="111" t="s">
        <v>814</v>
      </c>
      <c r="P2" s="111" t="s">
        <v>814</v>
      </c>
      <c r="Q2" s="385" t="s">
        <v>742</v>
      </c>
      <c r="R2" s="385"/>
      <c r="S2" s="385"/>
      <c r="T2" s="385"/>
      <c r="U2" s="385"/>
      <c r="V2" s="386" t="s">
        <v>743</v>
      </c>
      <c r="W2" s="386"/>
      <c r="X2" s="386"/>
      <c r="Y2" s="386"/>
      <c r="Z2" s="386"/>
      <c r="AA2" s="386"/>
      <c r="AB2" s="386"/>
      <c r="AC2" s="386"/>
      <c r="AD2" s="386"/>
      <c r="AE2" s="387"/>
      <c r="AF2" s="388" t="s">
        <v>744</v>
      </c>
      <c r="AG2" s="388"/>
      <c r="AH2" s="388"/>
      <c r="AJ2" s="389" t="s">
        <v>745</v>
      </c>
      <c r="AK2" s="390"/>
      <c r="AL2" s="390"/>
      <c r="AM2" s="390"/>
      <c r="AN2" s="390"/>
      <c r="AO2" s="390"/>
      <c r="AP2" s="390"/>
      <c r="AQ2" s="390"/>
      <c r="AR2" s="390"/>
      <c r="AS2" s="390"/>
      <c r="AT2" s="390"/>
      <c r="AU2" s="390"/>
      <c r="AV2" s="391"/>
      <c r="AW2" s="392" t="s">
        <v>746</v>
      </c>
      <c r="AX2" s="393"/>
      <c r="AY2" s="393"/>
      <c r="AZ2" s="393"/>
      <c r="BA2" s="394"/>
      <c r="BB2" s="75"/>
      <c r="BC2" s="76"/>
      <c r="BD2" s="76"/>
    </row>
    <row r="3" spans="1:56" ht="68.099999999999994" customHeight="1" x14ac:dyDescent="0.25">
      <c r="A3" s="77" t="s">
        <v>747</v>
      </c>
      <c r="B3" s="77" t="s">
        <v>748</v>
      </c>
      <c r="C3" s="113" t="s">
        <v>749</v>
      </c>
      <c r="D3" s="114" t="s">
        <v>3</v>
      </c>
      <c r="E3" s="114" t="s">
        <v>20</v>
      </c>
      <c r="F3" s="79" t="s">
        <v>797</v>
      </c>
      <c r="G3" s="113" t="s">
        <v>750</v>
      </c>
      <c r="H3" s="78" t="s">
        <v>751</v>
      </c>
      <c r="I3" s="112" t="s">
        <v>815</v>
      </c>
      <c r="J3" s="78" t="s">
        <v>752</v>
      </c>
      <c r="K3" s="78" t="s">
        <v>753</v>
      </c>
      <c r="L3" s="78" t="s">
        <v>754</v>
      </c>
      <c r="M3" s="113" t="s">
        <v>755</v>
      </c>
      <c r="N3" s="113" t="s">
        <v>756</v>
      </c>
      <c r="O3" s="113" t="s">
        <v>757</v>
      </c>
      <c r="P3" s="112" t="s">
        <v>816</v>
      </c>
      <c r="Q3" s="80" t="s">
        <v>758</v>
      </c>
      <c r="R3" s="81" t="s">
        <v>759</v>
      </c>
      <c r="S3" s="82" t="s">
        <v>760</v>
      </c>
      <c r="T3" s="83" t="s">
        <v>761</v>
      </c>
      <c r="U3" s="84" t="s">
        <v>762</v>
      </c>
      <c r="V3" s="85" t="s">
        <v>4</v>
      </c>
      <c r="W3" s="118" t="s">
        <v>763</v>
      </c>
      <c r="X3" s="118" t="s">
        <v>764</v>
      </c>
      <c r="Y3" s="118" t="s">
        <v>765</v>
      </c>
      <c r="Z3" s="86" t="s">
        <v>766</v>
      </c>
      <c r="AA3" s="87" t="s">
        <v>767</v>
      </c>
      <c r="AB3" s="121" t="s">
        <v>768</v>
      </c>
      <c r="AC3" s="88" t="s">
        <v>769</v>
      </c>
      <c r="AD3" s="77" t="s">
        <v>770</v>
      </c>
      <c r="AE3" s="89" t="s">
        <v>771</v>
      </c>
      <c r="AF3" s="77" t="s">
        <v>772</v>
      </c>
      <c r="AG3" s="90" t="s">
        <v>773</v>
      </c>
      <c r="AH3" s="91" t="s">
        <v>774</v>
      </c>
      <c r="AI3" s="89" t="s">
        <v>775</v>
      </c>
      <c r="AJ3" s="90" t="s">
        <v>776</v>
      </c>
      <c r="AK3" s="89" t="s">
        <v>777</v>
      </c>
      <c r="AL3" s="90" t="s">
        <v>778</v>
      </c>
      <c r="AM3" s="89" t="s">
        <v>779</v>
      </c>
      <c r="AN3" s="90" t="s">
        <v>780</v>
      </c>
      <c r="AO3" s="89" t="s">
        <v>781</v>
      </c>
      <c r="AP3" s="85" t="s">
        <v>782</v>
      </c>
      <c r="AQ3" s="90" t="s">
        <v>783</v>
      </c>
      <c r="AR3" s="89" t="s">
        <v>784</v>
      </c>
      <c r="AS3" s="85" t="s">
        <v>785</v>
      </c>
      <c r="AT3" s="90" t="s">
        <v>786</v>
      </c>
      <c r="AU3" s="89" t="s">
        <v>787</v>
      </c>
      <c r="AV3" s="89" t="s">
        <v>788</v>
      </c>
      <c r="AW3" s="92" t="s">
        <v>789</v>
      </c>
      <c r="AX3" s="93" t="s">
        <v>790</v>
      </c>
      <c r="AY3" s="94" t="s">
        <v>791</v>
      </c>
      <c r="AZ3" s="95" t="s">
        <v>792</v>
      </c>
      <c r="BA3" s="93" t="s">
        <v>825</v>
      </c>
      <c r="BB3" s="77" t="s">
        <v>793</v>
      </c>
      <c r="BC3" s="89" t="s">
        <v>794</v>
      </c>
      <c r="BD3" s="89" t="s">
        <v>795</v>
      </c>
    </row>
    <row r="4" spans="1:56" ht="67.5" customHeight="1" x14ac:dyDescent="0.25">
      <c r="A4" s="96">
        <v>1</v>
      </c>
      <c r="B4" s="46"/>
      <c r="C4" s="46"/>
      <c r="D4" s="46"/>
      <c r="E4" s="46"/>
      <c r="F4" s="46" t="s">
        <v>315</v>
      </c>
      <c r="G4" s="46" t="s">
        <v>1033</v>
      </c>
      <c r="H4" s="46" t="s">
        <v>1036</v>
      </c>
      <c r="I4" s="46" t="s">
        <v>1038</v>
      </c>
      <c r="J4" s="383" t="s">
        <v>1043</v>
      </c>
      <c r="K4" s="46" t="s">
        <v>1039</v>
      </c>
      <c r="L4" s="46" t="s">
        <v>945</v>
      </c>
      <c r="M4" s="46"/>
      <c r="N4" s="46"/>
      <c r="O4" s="46"/>
      <c r="P4" s="46"/>
      <c r="Q4" s="97"/>
      <c r="R4" s="98">
        <v>8.1</v>
      </c>
      <c r="S4" s="99">
        <f>IF(ISERROR(Q4/R4),"",Q4/R4)</f>
        <v>0</v>
      </c>
      <c r="T4" s="100">
        <f>'HZ emb350 6.29.2025'!H74</f>
        <v>3.4</v>
      </c>
      <c r="U4" s="384">
        <v>3.3</v>
      </c>
      <c r="V4" s="46"/>
      <c r="W4" s="119">
        <v>38</v>
      </c>
      <c r="X4" s="119">
        <v>32</v>
      </c>
      <c r="Y4" s="119">
        <v>34</v>
      </c>
      <c r="Z4" s="98"/>
      <c r="AA4" s="101">
        <v>4</v>
      </c>
      <c r="AB4" s="122">
        <f>IF(W4="","",W4*X4*Y4/1000000)</f>
        <v>4.1000000000000002E-2</v>
      </c>
      <c r="AC4" s="102">
        <f>IF(AA4="","",65/AB4*AA4)</f>
        <v>6341</v>
      </c>
      <c r="AD4" s="46">
        <v>3300</v>
      </c>
      <c r="AE4" s="103">
        <f>IF(ISERROR(AD4/AC4),"",AD4/AC4)</f>
        <v>0.52</v>
      </c>
      <c r="AF4" s="381" t="s">
        <v>1040</v>
      </c>
      <c r="AG4" s="382">
        <f>8.5%+10%+10%+10%</f>
        <v>0.38500000000000001</v>
      </c>
      <c r="AH4" s="103">
        <f>IF(ISERROR(T4*AG4),"",T4*AG4)</f>
        <v>1.31</v>
      </c>
      <c r="AI4" s="103">
        <f t="shared" ref="AI4:AI7" si="0">IF(ISERROR(T4+AE4+AH4),"",T4+AE4+AH4)</f>
        <v>5.23</v>
      </c>
      <c r="AJ4" s="104">
        <v>0.02</v>
      </c>
      <c r="AK4" s="103">
        <f t="shared" ref="AK4:AK7" si="1">IF(ISERROR(AY4*AJ4),"",AY4*AJ4)</f>
        <v>0.17</v>
      </c>
      <c r="AL4" s="104"/>
      <c r="AM4" s="103">
        <f t="shared" ref="AM4:AM7" si="2">IF(ISERROR(AY4*AL4),"",AY4*AL4)</f>
        <v>0</v>
      </c>
      <c r="AN4" s="104">
        <v>0.08</v>
      </c>
      <c r="AO4" s="103">
        <f t="shared" ref="AO4:AO7" si="3">IF(ISERROR(AY4*AN4),"",AY4*AN4)</f>
        <v>0.68</v>
      </c>
      <c r="AP4" s="383" t="s">
        <v>1041</v>
      </c>
      <c r="AQ4" s="104">
        <v>0.05</v>
      </c>
      <c r="AR4" s="103">
        <f t="shared" ref="AR4:AR7" si="4">IF(ISERROR(AY4*AQ4),"",AY4*AQ4)</f>
        <v>0.43</v>
      </c>
      <c r="AS4" s="46"/>
      <c r="AT4" s="104">
        <v>0</v>
      </c>
      <c r="AU4" s="105">
        <f t="shared" ref="AU4:AU7" si="5">IF(ISERROR(AY4*AT4),"",AY4*AT4)</f>
        <v>0</v>
      </c>
      <c r="AV4" s="103">
        <f>IF(ISERROR(AK4+AM4+AO4+AR4+AU4),"",AK4+AM4+AO4+AR4+AU4)</f>
        <v>1.28</v>
      </c>
      <c r="AW4" s="103">
        <f t="shared" ref="AW4:AW7" si="6">IF(ISERROR(AI4+AV4),"",AI4+AV4)</f>
        <v>6.51</v>
      </c>
      <c r="AX4" s="106">
        <f t="shared" ref="AX4:AX7" si="7">IF(ISERROR((AY4-AW4)/AY4),"",(AY4-AW4)/AY4)</f>
        <v>0.2341</v>
      </c>
      <c r="AY4" s="76">
        <v>8.5</v>
      </c>
      <c r="AZ4" s="76">
        <v>16.989999999999998</v>
      </c>
      <c r="BA4" s="106">
        <f>IF(ISERROR((AZ4-AY4)/AZ4),"",(AZ4-AY4)/AZ4)</f>
        <v>0.49969999999999998</v>
      </c>
      <c r="BB4" s="75">
        <v>1800</v>
      </c>
      <c r="BC4" s="103">
        <f t="shared" ref="BC4:BC7" si="8">IF(ISERROR(AX4*BB4),"",AW4*BB4)</f>
        <v>11718</v>
      </c>
      <c r="BD4" s="103">
        <f>IF(ISERROR(AY4*BB4),"",AY4*BB4)</f>
        <v>15300</v>
      </c>
    </row>
    <row r="5" spans="1:56" ht="67.5" customHeight="1" x14ac:dyDescent="0.25">
      <c r="A5" s="96">
        <v>2</v>
      </c>
      <c r="B5" s="46"/>
      <c r="C5" s="46"/>
      <c r="D5" s="46"/>
      <c r="E5" s="46"/>
      <c r="F5" s="46" t="s">
        <v>315</v>
      </c>
      <c r="G5" s="46" t="s">
        <v>1034</v>
      </c>
      <c r="H5" s="46" t="s">
        <v>1035</v>
      </c>
      <c r="I5" s="46" t="s">
        <v>1037</v>
      </c>
      <c r="J5" s="46" t="s">
        <v>1042</v>
      </c>
      <c r="K5" s="46" t="s">
        <v>1039</v>
      </c>
      <c r="L5" s="46" t="s">
        <v>945</v>
      </c>
      <c r="M5" s="46"/>
      <c r="N5" s="46"/>
      <c r="O5" s="46"/>
      <c r="P5" s="46"/>
      <c r="Q5" s="97"/>
      <c r="R5" s="98">
        <v>8.1</v>
      </c>
      <c r="S5" s="99">
        <f t="shared" ref="S5:S7" si="9">IF(ISERROR(Q5/R5),"",Q5/R5)</f>
        <v>0</v>
      </c>
      <c r="T5" s="100">
        <f>'HZ emb350 6.29.2025'!B74</f>
        <v>3.3</v>
      </c>
      <c r="U5" s="384">
        <v>3.2</v>
      </c>
      <c r="V5" s="46"/>
      <c r="W5" s="119">
        <v>38</v>
      </c>
      <c r="X5" s="119">
        <v>32</v>
      </c>
      <c r="Y5" s="119">
        <v>34</v>
      </c>
      <c r="Z5" s="98"/>
      <c r="AA5" s="75">
        <v>4</v>
      </c>
      <c r="AB5" s="122">
        <f t="shared" ref="AB5:AB7" si="10">IF(W5="","",W5*X5*Y5/1000000)</f>
        <v>4.1000000000000002E-2</v>
      </c>
      <c r="AC5" s="102">
        <f t="shared" ref="AC5:AC7" si="11">IF(AA5="","",65/AB5*AA5)</f>
        <v>6341</v>
      </c>
      <c r="AD5" s="46">
        <v>3300</v>
      </c>
      <c r="AE5" s="103">
        <f t="shared" ref="AE5:AE7" si="12">IF(ISERROR(AD5/AC5),"",AD5/AC5)</f>
        <v>0.52</v>
      </c>
      <c r="AF5" s="381" t="s">
        <v>1040</v>
      </c>
      <c r="AG5" s="382">
        <f>8.5%+10%+10%+10%</f>
        <v>0.38500000000000001</v>
      </c>
      <c r="AH5" s="103">
        <f>IF(ISERROR(T5*AG5),"",T5*AG5)</f>
        <v>1.27</v>
      </c>
      <c r="AI5" s="103">
        <f t="shared" si="0"/>
        <v>5.09</v>
      </c>
      <c r="AJ5" s="104">
        <v>0.02</v>
      </c>
      <c r="AK5" s="103">
        <f t="shared" si="1"/>
        <v>0.17</v>
      </c>
      <c r="AL5" s="104"/>
      <c r="AM5" s="103">
        <f t="shared" si="2"/>
        <v>0</v>
      </c>
      <c r="AN5" s="104">
        <v>0.08</v>
      </c>
      <c r="AO5" s="103">
        <f t="shared" si="3"/>
        <v>0.67</v>
      </c>
      <c r="AP5" s="383" t="s">
        <v>1041</v>
      </c>
      <c r="AQ5" s="104">
        <v>0.05</v>
      </c>
      <c r="AR5" s="103">
        <f t="shared" si="4"/>
        <v>0.42</v>
      </c>
      <c r="AS5" s="46"/>
      <c r="AT5" s="104">
        <v>0</v>
      </c>
      <c r="AU5" s="105">
        <f t="shared" si="5"/>
        <v>0</v>
      </c>
      <c r="AV5" s="103">
        <f t="shared" ref="AV5:AV7" si="13">IF(ISERROR(AK5+AM5+AO5+AR5+AU5),"",AK5+AM5+AO5+AR5+AU5)</f>
        <v>1.26</v>
      </c>
      <c r="AW5" s="103">
        <f t="shared" si="6"/>
        <v>6.35</v>
      </c>
      <c r="AX5" s="106">
        <f t="shared" si="7"/>
        <v>0.24399999999999999</v>
      </c>
      <c r="AY5" s="76">
        <v>8.4</v>
      </c>
      <c r="AZ5" s="76">
        <v>16.989999999999998</v>
      </c>
      <c r="BA5" s="106">
        <f t="shared" ref="BA5:BA7" si="14">IF(ISERROR((AZ5-AY5)/AZ5),"",(AZ5-AY5)/AZ5)</f>
        <v>0.50560000000000005</v>
      </c>
      <c r="BB5" s="75">
        <v>1800</v>
      </c>
      <c r="BC5" s="103">
        <f t="shared" si="8"/>
        <v>11430</v>
      </c>
      <c r="BD5" s="103">
        <f t="shared" ref="BD5:BD7" si="15">IF(ISERROR(AY5*BB5),"",AY5*BB5)</f>
        <v>15120</v>
      </c>
    </row>
    <row r="6" spans="1:56" ht="67.5" customHeight="1" x14ac:dyDescent="0.25">
      <c r="A6" s="96">
        <v>3</v>
      </c>
      <c r="B6" s="46"/>
      <c r="C6" s="46"/>
      <c r="D6" s="46"/>
      <c r="E6" s="46"/>
      <c r="F6" s="46" t="s">
        <v>315</v>
      </c>
      <c r="G6" s="46" t="s">
        <v>1033</v>
      </c>
      <c r="H6" s="46" t="s">
        <v>1036</v>
      </c>
      <c r="I6" s="46" t="s">
        <v>1038</v>
      </c>
      <c r="J6" s="383" t="s">
        <v>1043</v>
      </c>
      <c r="K6" s="46" t="s">
        <v>1039</v>
      </c>
      <c r="L6" s="46" t="s">
        <v>949</v>
      </c>
      <c r="M6" s="46"/>
      <c r="N6" s="46"/>
      <c r="O6" s="46"/>
      <c r="P6" s="46"/>
      <c r="Q6" s="97"/>
      <c r="R6" s="98">
        <v>8.1</v>
      </c>
      <c r="S6" s="99">
        <f t="shared" si="9"/>
        <v>0</v>
      </c>
      <c r="T6" s="100">
        <f>'HZ emb350 6.29.2025'!H74</f>
        <v>3.4</v>
      </c>
      <c r="U6" s="384">
        <v>3.3</v>
      </c>
      <c r="V6" s="46"/>
      <c r="W6" s="119">
        <v>38</v>
      </c>
      <c r="X6" s="119">
        <v>32</v>
      </c>
      <c r="Y6" s="119">
        <v>34</v>
      </c>
      <c r="Z6" s="98"/>
      <c r="AA6" s="75">
        <v>4</v>
      </c>
      <c r="AB6" s="122">
        <f t="shared" si="10"/>
        <v>4.1000000000000002E-2</v>
      </c>
      <c r="AC6" s="102">
        <f t="shared" si="11"/>
        <v>6341</v>
      </c>
      <c r="AD6" s="46">
        <v>3300</v>
      </c>
      <c r="AE6" s="103">
        <f t="shared" si="12"/>
        <v>0.52</v>
      </c>
      <c r="AF6" s="381" t="s">
        <v>1040</v>
      </c>
      <c r="AG6" s="382">
        <f>8.5%+10%+10%+10%</f>
        <v>0.38500000000000001</v>
      </c>
      <c r="AH6" s="103">
        <f t="shared" ref="AH6:AH7" si="16">IF(ISERROR(T6*AG6),"",T6*AG6)</f>
        <v>1.31</v>
      </c>
      <c r="AI6" s="103">
        <f t="shared" si="0"/>
        <v>5.23</v>
      </c>
      <c r="AJ6" s="104">
        <v>0.02</v>
      </c>
      <c r="AK6" s="103">
        <f t="shared" si="1"/>
        <v>0.17</v>
      </c>
      <c r="AL6" s="104"/>
      <c r="AM6" s="103">
        <f t="shared" si="2"/>
        <v>0</v>
      </c>
      <c r="AN6" s="104">
        <v>0.08</v>
      </c>
      <c r="AO6" s="103">
        <f t="shared" si="3"/>
        <v>0.68</v>
      </c>
      <c r="AP6" s="383" t="s">
        <v>1041</v>
      </c>
      <c r="AQ6" s="104">
        <v>0.05</v>
      </c>
      <c r="AR6" s="103">
        <f t="shared" si="4"/>
        <v>0.43</v>
      </c>
      <c r="AS6" s="46"/>
      <c r="AT6" s="104">
        <v>0</v>
      </c>
      <c r="AU6" s="105">
        <f t="shared" si="5"/>
        <v>0</v>
      </c>
      <c r="AV6" s="103">
        <f t="shared" si="13"/>
        <v>1.28</v>
      </c>
      <c r="AW6" s="103">
        <f t="shared" si="6"/>
        <v>6.51</v>
      </c>
      <c r="AX6" s="106">
        <f t="shared" si="7"/>
        <v>0.2341</v>
      </c>
      <c r="AY6" s="76">
        <v>8.5</v>
      </c>
      <c r="AZ6" s="76">
        <v>16.989999999999998</v>
      </c>
      <c r="BA6" s="106">
        <f t="shared" si="14"/>
        <v>0.49969999999999998</v>
      </c>
      <c r="BB6" s="75">
        <v>1800</v>
      </c>
      <c r="BC6" s="103">
        <f t="shared" si="8"/>
        <v>11718</v>
      </c>
      <c r="BD6" s="103">
        <f t="shared" si="15"/>
        <v>15300</v>
      </c>
    </row>
    <row r="7" spans="1:56" ht="67.5" customHeight="1" x14ac:dyDescent="0.25">
      <c r="A7" s="96">
        <v>4</v>
      </c>
      <c r="B7" s="46"/>
      <c r="C7" s="46"/>
      <c r="D7" s="46"/>
      <c r="E7" s="46"/>
      <c r="F7" s="46" t="s">
        <v>315</v>
      </c>
      <c r="G7" s="46" t="s">
        <v>1034</v>
      </c>
      <c r="H7" s="46" t="s">
        <v>1035</v>
      </c>
      <c r="I7" s="46" t="s">
        <v>1037</v>
      </c>
      <c r="J7" s="46" t="s">
        <v>1042</v>
      </c>
      <c r="K7" s="46" t="s">
        <v>1039</v>
      </c>
      <c r="L7" s="46" t="s">
        <v>952</v>
      </c>
      <c r="M7" s="46"/>
      <c r="N7" s="46"/>
      <c r="O7" s="46"/>
      <c r="P7" s="46"/>
      <c r="Q7" s="97"/>
      <c r="R7" s="98">
        <v>8.1</v>
      </c>
      <c r="S7" s="99">
        <f t="shared" si="9"/>
        <v>0</v>
      </c>
      <c r="T7" s="100">
        <f>'HZ emb350 6.29.2025'!B74</f>
        <v>3.3</v>
      </c>
      <c r="U7" s="384">
        <v>3.2</v>
      </c>
      <c r="V7" s="46"/>
      <c r="W7" s="119">
        <v>38</v>
      </c>
      <c r="X7" s="119">
        <v>32</v>
      </c>
      <c r="Y7" s="119">
        <v>34</v>
      </c>
      <c r="Z7" s="98"/>
      <c r="AA7" s="75">
        <v>4</v>
      </c>
      <c r="AB7" s="122">
        <f t="shared" si="10"/>
        <v>4.1000000000000002E-2</v>
      </c>
      <c r="AC7" s="102">
        <f t="shared" si="11"/>
        <v>6341</v>
      </c>
      <c r="AD7" s="46">
        <v>3300</v>
      </c>
      <c r="AE7" s="103">
        <f t="shared" si="12"/>
        <v>0.52</v>
      </c>
      <c r="AF7" s="381" t="s">
        <v>1040</v>
      </c>
      <c r="AG7" s="382">
        <f>8.5%+10%+10%+10%</f>
        <v>0.38500000000000001</v>
      </c>
      <c r="AH7" s="103">
        <f t="shared" si="16"/>
        <v>1.27</v>
      </c>
      <c r="AI7" s="103">
        <f t="shared" si="0"/>
        <v>5.09</v>
      </c>
      <c r="AJ7" s="104">
        <v>0.02</v>
      </c>
      <c r="AK7" s="103">
        <f t="shared" si="1"/>
        <v>0.17</v>
      </c>
      <c r="AL7" s="104"/>
      <c r="AM7" s="103">
        <f t="shared" si="2"/>
        <v>0</v>
      </c>
      <c r="AN7" s="104">
        <v>0.08</v>
      </c>
      <c r="AO7" s="103">
        <f t="shared" si="3"/>
        <v>0.67</v>
      </c>
      <c r="AP7" s="383" t="s">
        <v>1041</v>
      </c>
      <c r="AQ7" s="104">
        <v>0.05</v>
      </c>
      <c r="AR7" s="103">
        <f t="shared" si="4"/>
        <v>0.42</v>
      </c>
      <c r="AS7" s="46"/>
      <c r="AT7" s="104">
        <v>0</v>
      </c>
      <c r="AU7" s="105">
        <f t="shared" si="5"/>
        <v>0</v>
      </c>
      <c r="AV7" s="103">
        <f t="shared" si="13"/>
        <v>1.26</v>
      </c>
      <c r="AW7" s="103">
        <f t="shared" si="6"/>
        <v>6.35</v>
      </c>
      <c r="AX7" s="106">
        <f t="shared" si="7"/>
        <v>0.24399999999999999</v>
      </c>
      <c r="AY7" s="76">
        <v>8.4</v>
      </c>
      <c r="AZ7" s="76">
        <v>16.989999999999998</v>
      </c>
      <c r="BA7" s="106">
        <f t="shared" si="14"/>
        <v>0.50560000000000005</v>
      </c>
      <c r="BB7" s="75">
        <v>1800</v>
      </c>
      <c r="BC7" s="103">
        <f t="shared" si="8"/>
        <v>11430</v>
      </c>
      <c r="BD7" s="103">
        <f t="shared" si="15"/>
        <v>15120</v>
      </c>
    </row>
  </sheetData>
  <sheetProtection insertRows="0" deleteRows="0" sort="0"/>
  <protectedRanges>
    <protectedRange sqref="AV4:AX7 A8:AY244 AZ4:BB7 A4:AE7 AH4:AS7" name="Range1"/>
    <protectedRange sqref="AU4:AU7" name="Range1_1"/>
  </protectedRanges>
  <mergeCells count="5">
    <mergeCell ref="Q2:U2"/>
    <mergeCell ref="V2:AE2"/>
    <mergeCell ref="AF2:AH2"/>
    <mergeCell ref="AJ2:AV2"/>
    <mergeCell ref="AW2:BA2"/>
  </mergeCells>
  <phoneticPr fontId="60" type="noConversion"/>
  <pageMargins left="0.7" right="0.7" top="0.75" bottom="0.75" header="0.3" footer="0.3"/>
  <pageSetup orientation="portrait" verticalDpi="0" r:id="rId1"/>
  <ignoredErrors>
    <ignoredError sqref="T5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ValueSelection!$D$2:$D$296</xm:f>
          </x14:formula1>
          <xm:sqref>D4:D7</xm:sqref>
        </x14:dataValidation>
        <x14:dataValidation type="list" allowBlank="1" showInputMessage="1" showErrorMessage="1" xr:uid="{23036B1C-EF94-4149-8917-CD20EA975AD4}">
          <x14:formula1>
            <xm:f>Data!$S$2:$S$6</xm:f>
          </x14:formula1>
          <xm:sqref>V4:V7</xm:sqref>
        </x14:dataValidation>
        <x14:dataValidation type="list" allowBlank="1" showInputMessage="1" showErrorMessage="1" xr:uid="{601F07CB-2BB6-4FBB-B2DD-209F0466B4F5}">
          <x14:formula1>
            <xm:f>ValueSelection!$E$2:$E$26</xm:f>
          </x14:formula1>
          <xm:sqref>E4:E7</xm:sqref>
        </x14:dataValidation>
        <x14:dataValidation type="list" allowBlank="1" showInputMessage="1" showErrorMessage="1" xr:uid="{975F8755-D97F-4631-B24F-2BA933EACC2B}">
          <x14:formula1>
            <xm:f>ValueSelection!$F$2:$F$27</xm:f>
          </x14:formula1>
          <xm:sqref>F4:F7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DC6F-7F60-4FF3-AAAE-F7C8D6292CC5}">
  <dimension ref="A1:X76"/>
  <sheetViews>
    <sheetView topLeftCell="A4" zoomScaleNormal="100" workbookViewId="0">
      <pane ySplit="4" topLeftCell="A50" activePane="bottomLeft" state="frozen"/>
      <selection pane="bottomLeft" activeCell="Q58" sqref="Q58"/>
    </sheetView>
  </sheetViews>
  <sheetFormatPr defaultRowHeight="14.25" x14ac:dyDescent="0.25"/>
  <cols>
    <col min="1" max="1" width="18" style="365" customWidth="1"/>
    <col min="2" max="6" width="13.28515625" style="352" customWidth="1"/>
    <col min="7" max="7" width="4.28515625" style="352" customWidth="1"/>
    <col min="8" max="12" width="13.28515625" style="352" customWidth="1"/>
    <col min="13" max="256" width="9.140625" style="352"/>
    <col min="257" max="257" width="18" style="352" customWidth="1"/>
    <col min="258" max="262" width="13.28515625" style="352" customWidth="1"/>
    <col min="263" max="263" width="4.28515625" style="352" customWidth="1"/>
    <col min="264" max="268" width="13.28515625" style="352" customWidth="1"/>
    <col min="269" max="512" width="9.140625" style="352"/>
    <col min="513" max="513" width="18" style="352" customWidth="1"/>
    <col min="514" max="518" width="13.28515625" style="352" customWidth="1"/>
    <col min="519" max="519" width="4.28515625" style="352" customWidth="1"/>
    <col min="520" max="524" width="13.28515625" style="352" customWidth="1"/>
    <col min="525" max="768" width="9.140625" style="352"/>
    <col min="769" max="769" width="18" style="352" customWidth="1"/>
    <col min="770" max="774" width="13.28515625" style="352" customWidth="1"/>
    <col min="775" max="775" width="4.28515625" style="352" customWidth="1"/>
    <col min="776" max="780" width="13.28515625" style="352" customWidth="1"/>
    <col min="781" max="1024" width="9.140625" style="352"/>
    <col min="1025" max="1025" width="18" style="352" customWidth="1"/>
    <col min="1026" max="1030" width="13.28515625" style="352" customWidth="1"/>
    <col min="1031" max="1031" width="4.28515625" style="352" customWidth="1"/>
    <col min="1032" max="1036" width="13.28515625" style="352" customWidth="1"/>
    <col min="1037" max="1280" width="9.140625" style="352"/>
    <col min="1281" max="1281" width="18" style="352" customWidth="1"/>
    <col min="1282" max="1286" width="13.28515625" style="352" customWidth="1"/>
    <col min="1287" max="1287" width="4.28515625" style="352" customWidth="1"/>
    <col min="1288" max="1292" width="13.28515625" style="352" customWidth="1"/>
    <col min="1293" max="1536" width="9.140625" style="352"/>
    <col min="1537" max="1537" width="18" style="352" customWidth="1"/>
    <col min="1538" max="1542" width="13.28515625" style="352" customWidth="1"/>
    <col min="1543" max="1543" width="4.28515625" style="352" customWidth="1"/>
    <col min="1544" max="1548" width="13.28515625" style="352" customWidth="1"/>
    <col min="1549" max="1792" width="9.140625" style="352"/>
    <col min="1793" max="1793" width="18" style="352" customWidth="1"/>
    <col min="1794" max="1798" width="13.28515625" style="352" customWidth="1"/>
    <col min="1799" max="1799" width="4.28515625" style="352" customWidth="1"/>
    <col min="1800" max="1804" width="13.28515625" style="352" customWidth="1"/>
    <col min="1805" max="2048" width="9.140625" style="352"/>
    <col min="2049" max="2049" width="18" style="352" customWidth="1"/>
    <col min="2050" max="2054" width="13.28515625" style="352" customWidth="1"/>
    <col min="2055" max="2055" width="4.28515625" style="352" customWidth="1"/>
    <col min="2056" max="2060" width="13.28515625" style="352" customWidth="1"/>
    <col min="2061" max="2304" width="9.140625" style="352"/>
    <col min="2305" max="2305" width="18" style="352" customWidth="1"/>
    <col min="2306" max="2310" width="13.28515625" style="352" customWidth="1"/>
    <col min="2311" max="2311" width="4.28515625" style="352" customWidth="1"/>
    <col min="2312" max="2316" width="13.28515625" style="352" customWidth="1"/>
    <col min="2317" max="2560" width="9.140625" style="352"/>
    <col min="2561" max="2561" width="18" style="352" customWidth="1"/>
    <col min="2562" max="2566" width="13.28515625" style="352" customWidth="1"/>
    <col min="2567" max="2567" width="4.28515625" style="352" customWidth="1"/>
    <col min="2568" max="2572" width="13.28515625" style="352" customWidth="1"/>
    <col min="2573" max="2816" width="9.140625" style="352"/>
    <col min="2817" max="2817" width="18" style="352" customWidth="1"/>
    <col min="2818" max="2822" width="13.28515625" style="352" customWidth="1"/>
    <col min="2823" max="2823" width="4.28515625" style="352" customWidth="1"/>
    <col min="2824" max="2828" width="13.28515625" style="352" customWidth="1"/>
    <col min="2829" max="3072" width="9.140625" style="352"/>
    <col min="3073" max="3073" width="18" style="352" customWidth="1"/>
    <col min="3074" max="3078" width="13.28515625" style="352" customWidth="1"/>
    <col min="3079" max="3079" width="4.28515625" style="352" customWidth="1"/>
    <col min="3080" max="3084" width="13.28515625" style="352" customWidth="1"/>
    <col min="3085" max="3328" width="9.140625" style="352"/>
    <col min="3329" max="3329" width="18" style="352" customWidth="1"/>
    <col min="3330" max="3334" width="13.28515625" style="352" customWidth="1"/>
    <col min="3335" max="3335" width="4.28515625" style="352" customWidth="1"/>
    <col min="3336" max="3340" width="13.28515625" style="352" customWidth="1"/>
    <col min="3341" max="3584" width="9.140625" style="352"/>
    <col min="3585" max="3585" width="18" style="352" customWidth="1"/>
    <col min="3586" max="3590" width="13.28515625" style="352" customWidth="1"/>
    <col min="3591" max="3591" width="4.28515625" style="352" customWidth="1"/>
    <col min="3592" max="3596" width="13.28515625" style="352" customWidth="1"/>
    <col min="3597" max="3840" width="9.140625" style="352"/>
    <col min="3841" max="3841" width="18" style="352" customWidth="1"/>
    <col min="3842" max="3846" width="13.28515625" style="352" customWidth="1"/>
    <col min="3847" max="3847" width="4.28515625" style="352" customWidth="1"/>
    <col min="3848" max="3852" width="13.28515625" style="352" customWidth="1"/>
    <col min="3853" max="4096" width="9.140625" style="352"/>
    <col min="4097" max="4097" width="18" style="352" customWidth="1"/>
    <col min="4098" max="4102" width="13.28515625" style="352" customWidth="1"/>
    <col min="4103" max="4103" width="4.28515625" style="352" customWidth="1"/>
    <col min="4104" max="4108" width="13.28515625" style="352" customWidth="1"/>
    <col min="4109" max="4352" width="9.140625" style="352"/>
    <col min="4353" max="4353" width="18" style="352" customWidth="1"/>
    <col min="4354" max="4358" width="13.28515625" style="352" customWidth="1"/>
    <col min="4359" max="4359" width="4.28515625" style="352" customWidth="1"/>
    <col min="4360" max="4364" width="13.28515625" style="352" customWidth="1"/>
    <col min="4365" max="4608" width="9.140625" style="352"/>
    <col min="4609" max="4609" width="18" style="352" customWidth="1"/>
    <col min="4610" max="4614" width="13.28515625" style="352" customWidth="1"/>
    <col min="4615" max="4615" width="4.28515625" style="352" customWidth="1"/>
    <col min="4616" max="4620" width="13.28515625" style="352" customWidth="1"/>
    <col min="4621" max="4864" width="9.140625" style="352"/>
    <col min="4865" max="4865" width="18" style="352" customWidth="1"/>
    <col min="4866" max="4870" width="13.28515625" style="352" customWidth="1"/>
    <col min="4871" max="4871" width="4.28515625" style="352" customWidth="1"/>
    <col min="4872" max="4876" width="13.28515625" style="352" customWidth="1"/>
    <col min="4877" max="5120" width="9.140625" style="352"/>
    <col min="5121" max="5121" width="18" style="352" customWidth="1"/>
    <col min="5122" max="5126" width="13.28515625" style="352" customWidth="1"/>
    <col min="5127" max="5127" width="4.28515625" style="352" customWidth="1"/>
    <col min="5128" max="5132" width="13.28515625" style="352" customWidth="1"/>
    <col min="5133" max="5376" width="9.140625" style="352"/>
    <col min="5377" max="5377" width="18" style="352" customWidth="1"/>
    <col min="5378" max="5382" width="13.28515625" style="352" customWidth="1"/>
    <col min="5383" max="5383" width="4.28515625" style="352" customWidth="1"/>
    <col min="5384" max="5388" width="13.28515625" style="352" customWidth="1"/>
    <col min="5389" max="5632" width="9.140625" style="352"/>
    <col min="5633" max="5633" width="18" style="352" customWidth="1"/>
    <col min="5634" max="5638" width="13.28515625" style="352" customWidth="1"/>
    <col min="5639" max="5639" width="4.28515625" style="352" customWidth="1"/>
    <col min="5640" max="5644" width="13.28515625" style="352" customWidth="1"/>
    <col min="5645" max="5888" width="9.140625" style="352"/>
    <col min="5889" max="5889" width="18" style="352" customWidth="1"/>
    <col min="5890" max="5894" width="13.28515625" style="352" customWidth="1"/>
    <col min="5895" max="5895" width="4.28515625" style="352" customWidth="1"/>
    <col min="5896" max="5900" width="13.28515625" style="352" customWidth="1"/>
    <col min="5901" max="6144" width="9.140625" style="352"/>
    <col min="6145" max="6145" width="18" style="352" customWidth="1"/>
    <col min="6146" max="6150" width="13.28515625" style="352" customWidth="1"/>
    <col min="6151" max="6151" width="4.28515625" style="352" customWidth="1"/>
    <col min="6152" max="6156" width="13.28515625" style="352" customWidth="1"/>
    <col min="6157" max="6400" width="9.140625" style="352"/>
    <col min="6401" max="6401" width="18" style="352" customWidth="1"/>
    <col min="6402" max="6406" width="13.28515625" style="352" customWidth="1"/>
    <col min="6407" max="6407" width="4.28515625" style="352" customWidth="1"/>
    <col min="6408" max="6412" width="13.28515625" style="352" customWidth="1"/>
    <col min="6413" max="6656" width="9.140625" style="352"/>
    <col min="6657" max="6657" width="18" style="352" customWidth="1"/>
    <col min="6658" max="6662" width="13.28515625" style="352" customWidth="1"/>
    <col min="6663" max="6663" width="4.28515625" style="352" customWidth="1"/>
    <col min="6664" max="6668" width="13.28515625" style="352" customWidth="1"/>
    <col min="6669" max="6912" width="9.140625" style="352"/>
    <col min="6913" max="6913" width="18" style="352" customWidth="1"/>
    <col min="6914" max="6918" width="13.28515625" style="352" customWidth="1"/>
    <col min="6919" max="6919" width="4.28515625" style="352" customWidth="1"/>
    <col min="6920" max="6924" width="13.28515625" style="352" customWidth="1"/>
    <col min="6925" max="7168" width="9.140625" style="352"/>
    <col min="7169" max="7169" width="18" style="352" customWidth="1"/>
    <col min="7170" max="7174" width="13.28515625" style="352" customWidth="1"/>
    <col min="7175" max="7175" width="4.28515625" style="352" customWidth="1"/>
    <col min="7176" max="7180" width="13.28515625" style="352" customWidth="1"/>
    <col min="7181" max="7424" width="9.140625" style="352"/>
    <col min="7425" max="7425" width="18" style="352" customWidth="1"/>
    <col min="7426" max="7430" width="13.28515625" style="352" customWidth="1"/>
    <col min="7431" max="7431" width="4.28515625" style="352" customWidth="1"/>
    <col min="7432" max="7436" width="13.28515625" style="352" customWidth="1"/>
    <col min="7437" max="7680" width="9.140625" style="352"/>
    <col min="7681" max="7681" width="18" style="352" customWidth="1"/>
    <col min="7682" max="7686" width="13.28515625" style="352" customWidth="1"/>
    <col min="7687" max="7687" width="4.28515625" style="352" customWidth="1"/>
    <col min="7688" max="7692" width="13.28515625" style="352" customWidth="1"/>
    <col min="7693" max="7936" width="9.140625" style="352"/>
    <col min="7937" max="7937" width="18" style="352" customWidth="1"/>
    <col min="7938" max="7942" width="13.28515625" style="352" customWidth="1"/>
    <col min="7943" max="7943" width="4.28515625" style="352" customWidth="1"/>
    <col min="7944" max="7948" width="13.28515625" style="352" customWidth="1"/>
    <col min="7949" max="8192" width="9.140625" style="352"/>
    <col min="8193" max="8193" width="18" style="352" customWidth="1"/>
    <col min="8194" max="8198" width="13.28515625" style="352" customWidth="1"/>
    <col min="8199" max="8199" width="4.28515625" style="352" customWidth="1"/>
    <col min="8200" max="8204" width="13.28515625" style="352" customWidth="1"/>
    <col min="8205" max="8448" width="9.140625" style="352"/>
    <col min="8449" max="8449" width="18" style="352" customWidth="1"/>
    <col min="8450" max="8454" width="13.28515625" style="352" customWidth="1"/>
    <col min="8455" max="8455" width="4.28515625" style="352" customWidth="1"/>
    <col min="8456" max="8460" width="13.28515625" style="352" customWidth="1"/>
    <col min="8461" max="8704" width="9.140625" style="352"/>
    <col min="8705" max="8705" width="18" style="352" customWidth="1"/>
    <col min="8706" max="8710" width="13.28515625" style="352" customWidth="1"/>
    <col min="8711" max="8711" width="4.28515625" style="352" customWidth="1"/>
    <col min="8712" max="8716" width="13.28515625" style="352" customWidth="1"/>
    <col min="8717" max="8960" width="9.140625" style="352"/>
    <col min="8961" max="8961" width="18" style="352" customWidth="1"/>
    <col min="8962" max="8966" width="13.28515625" style="352" customWidth="1"/>
    <col min="8967" max="8967" width="4.28515625" style="352" customWidth="1"/>
    <col min="8968" max="8972" width="13.28515625" style="352" customWidth="1"/>
    <col min="8973" max="9216" width="9.140625" style="352"/>
    <col min="9217" max="9217" width="18" style="352" customWidth="1"/>
    <col min="9218" max="9222" width="13.28515625" style="352" customWidth="1"/>
    <col min="9223" max="9223" width="4.28515625" style="352" customWidth="1"/>
    <col min="9224" max="9228" width="13.28515625" style="352" customWidth="1"/>
    <col min="9229" max="9472" width="9.140625" style="352"/>
    <col min="9473" max="9473" width="18" style="352" customWidth="1"/>
    <col min="9474" max="9478" width="13.28515625" style="352" customWidth="1"/>
    <col min="9479" max="9479" width="4.28515625" style="352" customWidth="1"/>
    <col min="9480" max="9484" width="13.28515625" style="352" customWidth="1"/>
    <col min="9485" max="9728" width="9.140625" style="352"/>
    <col min="9729" max="9729" width="18" style="352" customWidth="1"/>
    <col min="9730" max="9734" width="13.28515625" style="352" customWidth="1"/>
    <col min="9735" max="9735" width="4.28515625" style="352" customWidth="1"/>
    <col min="9736" max="9740" width="13.28515625" style="352" customWidth="1"/>
    <col min="9741" max="9984" width="9.140625" style="352"/>
    <col min="9985" max="9985" width="18" style="352" customWidth="1"/>
    <col min="9986" max="9990" width="13.28515625" style="352" customWidth="1"/>
    <col min="9991" max="9991" width="4.28515625" style="352" customWidth="1"/>
    <col min="9992" max="9996" width="13.28515625" style="352" customWidth="1"/>
    <col min="9997" max="10240" width="9.140625" style="352"/>
    <col min="10241" max="10241" width="18" style="352" customWidth="1"/>
    <col min="10242" max="10246" width="13.28515625" style="352" customWidth="1"/>
    <col min="10247" max="10247" width="4.28515625" style="352" customWidth="1"/>
    <col min="10248" max="10252" width="13.28515625" style="352" customWidth="1"/>
    <col min="10253" max="10496" width="9.140625" style="352"/>
    <col min="10497" max="10497" width="18" style="352" customWidth="1"/>
    <col min="10498" max="10502" width="13.28515625" style="352" customWidth="1"/>
    <col min="10503" max="10503" width="4.28515625" style="352" customWidth="1"/>
    <col min="10504" max="10508" width="13.28515625" style="352" customWidth="1"/>
    <col min="10509" max="10752" width="9.140625" style="352"/>
    <col min="10753" max="10753" width="18" style="352" customWidth="1"/>
    <col min="10754" max="10758" width="13.28515625" style="352" customWidth="1"/>
    <col min="10759" max="10759" width="4.28515625" style="352" customWidth="1"/>
    <col min="10760" max="10764" width="13.28515625" style="352" customWidth="1"/>
    <col min="10765" max="11008" width="9.140625" style="352"/>
    <col min="11009" max="11009" width="18" style="352" customWidth="1"/>
    <col min="11010" max="11014" width="13.28515625" style="352" customWidth="1"/>
    <col min="11015" max="11015" width="4.28515625" style="352" customWidth="1"/>
    <col min="11016" max="11020" width="13.28515625" style="352" customWidth="1"/>
    <col min="11021" max="11264" width="9.140625" style="352"/>
    <col min="11265" max="11265" width="18" style="352" customWidth="1"/>
    <col min="11266" max="11270" width="13.28515625" style="352" customWidth="1"/>
    <col min="11271" max="11271" width="4.28515625" style="352" customWidth="1"/>
    <col min="11272" max="11276" width="13.28515625" style="352" customWidth="1"/>
    <col min="11277" max="11520" width="9.140625" style="352"/>
    <col min="11521" max="11521" width="18" style="352" customWidth="1"/>
    <col min="11522" max="11526" width="13.28515625" style="352" customWidth="1"/>
    <col min="11527" max="11527" width="4.28515625" style="352" customWidth="1"/>
    <col min="11528" max="11532" width="13.28515625" style="352" customWidth="1"/>
    <col min="11533" max="11776" width="9.140625" style="352"/>
    <col min="11777" max="11777" width="18" style="352" customWidth="1"/>
    <col min="11778" max="11782" width="13.28515625" style="352" customWidth="1"/>
    <col min="11783" max="11783" width="4.28515625" style="352" customWidth="1"/>
    <col min="11784" max="11788" width="13.28515625" style="352" customWidth="1"/>
    <col min="11789" max="12032" width="9.140625" style="352"/>
    <col min="12033" max="12033" width="18" style="352" customWidth="1"/>
    <col min="12034" max="12038" width="13.28515625" style="352" customWidth="1"/>
    <col min="12039" max="12039" width="4.28515625" style="352" customWidth="1"/>
    <col min="12040" max="12044" width="13.28515625" style="352" customWidth="1"/>
    <col min="12045" max="12288" width="9.140625" style="352"/>
    <col min="12289" max="12289" width="18" style="352" customWidth="1"/>
    <col min="12290" max="12294" width="13.28515625" style="352" customWidth="1"/>
    <col min="12295" max="12295" width="4.28515625" style="352" customWidth="1"/>
    <col min="12296" max="12300" width="13.28515625" style="352" customWidth="1"/>
    <col min="12301" max="12544" width="9.140625" style="352"/>
    <col min="12545" max="12545" width="18" style="352" customWidth="1"/>
    <col min="12546" max="12550" width="13.28515625" style="352" customWidth="1"/>
    <col min="12551" max="12551" width="4.28515625" style="352" customWidth="1"/>
    <col min="12552" max="12556" width="13.28515625" style="352" customWidth="1"/>
    <col min="12557" max="12800" width="9.140625" style="352"/>
    <col min="12801" max="12801" width="18" style="352" customWidth="1"/>
    <col min="12802" max="12806" width="13.28515625" style="352" customWidth="1"/>
    <col min="12807" max="12807" width="4.28515625" style="352" customWidth="1"/>
    <col min="12808" max="12812" width="13.28515625" style="352" customWidth="1"/>
    <col min="12813" max="13056" width="9.140625" style="352"/>
    <col min="13057" max="13057" width="18" style="352" customWidth="1"/>
    <col min="13058" max="13062" width="13.28515625" style="352" customWidth="1"/>
    <col min="13063" max="13063" width="4.28515625" style="352" customWidth="1"/>
    <col min="13064" max="13068" width="13.28515625" style="352" customWidth="1"/>
    <col min="13069" max="13312" width="9.140625" style="352"/>
    <col min="13313" max="13313" width="18" style="352" customWidth="1"/>
    <col min="13314" max="13318" width="13.28515625" style="352" customWidth="1"/>
    <col min="13319" max="13319" width="4.28515625" style="352" customWidth="1"/>
    <col min="13320" max="13324" width="13.28515625" style="352" customWidth="1"/>
    <col min="13325" max="13568" width="9.140625" style="352"/>
    <col min="13569" max="13569" width="18" style="352" customWidth="1"/>
    <col min="13570" max="13574" width="13.28515625" style="352" customWidth="1"/>
    <col min="13575" max="13575" width="4.28515625" style="352" customWidth="1"/>
    <col min="13576" max="13580" width="13.28515625" style="352" customWidth="1"/>
    <col min="13581" max="13824" width="9.140625" style="352"/>
    <col min="13825" max="13825" width="18" style="352" customWidth="1"/>
    <col min="13826" max="13830" width="13.28515625" style="352" customWidth="1"/>
    <col min="13831" max="13831" width="4.28515625" style="352" customWidth="1"/>
    <col min="13832" max="13836" width="13.28515625" style="352" customWidth="1"/>
    <col min="13837" max="14080" width="9.140625" style="352"/>
    <col min="14081" max="14081" width="18" style="352" customWidth="1"/>
    <col min="14082" max="14086" width="13.28515625" style="352" customWidth="1"/>
    <col min="14087" max="14087" width="4.28515625" style="352" customWidth="1"/>
    <col min="14088" max="14092" width="13.28515625" style="352" customWidth="1"/>
    <col min="14093" max="14336" width="9.140625" style="352"/>
    <col min="14337" max="14337" width="18" style="352" customWidth="1"/>
    <col min="14338" max="14342" width="13.28515625" style="352" customWidth="1"/>
    <col min="14343" max="14343" width="4.28515625" style="352" customWidth="1"/>
    <col min="14344" max="14348" width="13.28515625" style="352" customWidth="1"/>
    <col min="14349" max="14592" width="9.140625" style="352"/>
    <col min="14593" max="14593" width="18" style="352" customWidth="1"/>
    <col min="14594" max="14598" width="13.28515625" style="352" customWidth="1"/>
    <col min="14599" max="14599" width="4.28515625" style="352" customWidth="1"/>
    <col min="14600" max="14604" width="13.28515625" style="352" customWidth="1"/>
    <col min="14605" max="14848" width="9.140625" style="352"/>
    <col min="14849" max="14849" width="18" style="352" customWidth="1"/>
    <col min="14850" max="14854" width="13.28515625" style="352" customWidth="1"/>
    <col min="14855" max="14855" width="4.28515625" style="352" customWidth="1"/>
    <col min="14856" max="14860" width="13.28515625" style="352" customWidth="1"/>
    <col min="14861" max="15104" width="9.140625" style="352"/>
    <col min="15105" max="15105" width="18" style="352" customWidth="1"/>
    <col min="15106" max="15110" width="13.28515625" style="352" customWidth="1"/>
    <col min="15111" max="15111" width="4.28515625" style="352" customWidth="1"/>
    <col min="15112" max="15116" width="13.28515625" style="352" customWidth="1"/>
    <col min="15117" max="15360" width="9.140625" style="352"/>
    <col min="15361" max="15361" width="18" style="352" customWidth="1"/>
    <col min="15362" max="15366" width="13.28515625" style="352" customWidth="1"/>
    <col min="15367" max="15367" width="4.28515625" style="352" customWidth="1"/>
    <col min="15368" max="15372" width="13.28515625" style="352" customWidth="1"/>
    <col min="15373" max="15616" width="9.140625" style="352"/>
    <col min="15617" max="15617" width="18" style="352" customWidth="1"/>
    <col min="15618" max="15622" width="13.28515625" style="352" customWidth="1"/>
    <col min="15623" max="15623" width="4.28515625" style="352" customWidth="1"/>
    <col min="15624" max="15628" width="13.28515625" style="352" customWidth="1"/>
    <col min="15629" max="15872" width="9.140625" style="352"/>
    <col min="15873" max="15873" width="18" style="352" customWidth="1"/>
    <col min="15874" max="15878" width="13.28515625" style="352" customWidth="1"/>
    <col min="15879" max="15879" width="4.28515625" style="352" customWidth="1"/>
    <col min="15880" max="15884" width="13.28515625" style="352" customWidth="1"/>
    <col min="15885" max="16128" width="9.140625" style="352"/>
    <col min="16129" max="16129" width="18" style="352" customWidth="1"/>
    <col min="16130" max="16134" width="13.28515625" style="352" customWidth="1"/>
    <col min="16135" max="16135" width="4.28515625" style="352" customWidth="1"/>
    <col min="16136" max="16140" width="13.28515625" style="352" customWidth="1"/>
    <col min="16141" max="16384" width="9.140625" style="352"/>
  </cols>
  <sheetData>
    <row r="1" spans="1:12" x14ac:dyDescent="0.25">
      <c r="A1" s="350" t="s">
        <v>954</v>
      </c>
      <c r="B1" s="351"/>
      <c r="C1" s="351"/>
      <c r="D1" s="351"/>
      <c r="E1" s="351"/>
      <c r="F1" s="351"/>
      <c r="H1" s="351"/>
      <c r="I1" s="351"/>
      <c r="J1" s="351"/>
      <c r="K1" s="351"/>
      <c r="L1" s="351"/>
    </row>
    <row r="2" spans="1:12" ht="18.75" customHeight="1" x14ac:dyDescent="0.25">
      <c r="A2" s="350" t="s">
        <v>955</v>
      </c>
      <c r="B2" s="351"/>
      <c r="C2" s="351"/>
      <c r="D2" s="351"/>
      <c r="E2" s="351"/>
      <c r="F2" s="351"/>
      <c r="H2" s="351"/>
      <c r="I2" s="351"/>
      <c r="J2" s="351"/>
      <c r="K2" s="351"/>
      <c r="L2" s="351"/>
    </row>
    <row r="3" spans="1:12" x14ac:dyDescent="0.25">
      <c r="A3" s="305" t="s">
        <v>956</v>
      </c>
      <c r="B3" s="351"/>
      <c r="C3" s="351"/>
      <c r="D3" s="351"/>
      <c r="E3" s="351"/>
      <c r="F3" s="351"/>
      <c r="H3" s="351"/>
      <c r="I3" s="351"/>
      <c r="J3" s="351"/>
      <c r="K3" s="351"/>
      <c r="L3" s="351"/>
    </row>
    <row r="4" spans="1:12" s="354" customFormat="1" ht="23.25" customHeight="1" x14ac:dyDescent="0.25">
      <c r="A4" s="306" t="s">
        <v>957</v>
      </c>
      <c r="B4" s="353" t="s">
        <v>998</v>
      </c>
      <c r="C4" s="307" t="s">
        <v>999</v>
      </c>
      <c r="D4" s="307" t="s">
        <v>999</v>
      </c>
      <c r="E4" s="307" t="s">
        <v>1000</v>
      </c>
      <c r="F4" s="307" t="s">
        <v>1001</v>
      </c>
      <c r="H4" s="353" t="s">
        <v>998</v>
      </c>
      <c r="I4" s="307" t="s">
        <v>999</v>
      </c>
      <c r="J4" s="307" t="s">
        <v>999</v>
      </c>
      <c r="K4" s="307" t="s">
        <v>1000</v>
      </c>
      <c r="L4" s="307" t="s">
        <v>1001</v>
      </c>
    </row>
    <row r="5" spans="1:12" ht="27" customHeight="1" x14ac:dyDescent="0.25">
      <c r="A5" s="306" t="s">
        <v>1002</v>
      </c>
      <c r="B5" s="308" t="s">
        <v>1003</v>
      </c>
      <c r="C5" s="308" t="s">
        <v>1004</v>
      </c>
      <c r="D5" s="308" t="s">
        <v>1004</v>
      </c>
      <c r="E5" s="308" t="s">
        <v>1004</v>
      </c>
      <c r="F5" s="308" t="s">
        <v>1004</v>
      </c>
      <c r="H5" s="308" t="s">
        <v>1003</v>
      </c>
      <c r="I5" s="308" t="s">
        <v>1004</v>
      </c>
      <c r="J5" s="308" t="s">
        <v>1004</v>
      </c>
      <c r="K5" s="308" t="s">
        <v>1004</v>
      </c>
      <c r="L5" s="308" t="s">
        <v>1004</v>
      </c>
    </row>
    <row r="6" spans="1:12" ht="141" customHeight="1" x14ac:dyDescent="0.25">
      <c r="A6" s="309" t="s">
        <v>958</v>
      </c>
      <c r="B6" s="355" t="s">
        <v>1005</v>
      </c>
      <c r="C6" s="355" t="s">
        <v>1006</v>
      </c>
      <c r="D6" s="355" t="s">
        <v>1006</v>
      </c>
      <c r="E6" s="355" t="s">
        <v>1006</v>
      </c>
      <c r="F6" s="355" t="s">
        <v>1006</v>
      </c>
      <c r="H6" s="310" t="s">
        <v>1007</v>
      </c>
      <c r="I6" s="310" t="s">
        <v>1008</v>
      </c>
      <c r="J6" s="310" t="s">
        <v>1008</v>
      </c>
      <c r="K6" s="310" t="s">
        <v>1008</v>
      </c>
      <c r="L6" s="310" t="s">
        <v>1008</v>
      </c>
    </row>
    <row r="7" spans="1:12" ht="31.5" customHeight="1" x14ac:dyDescent="0.25">
      <c r="A7" s="306" t="s">
        <v>959</v>
      </c>
      <c r="B7" s="311" t="s">
        <v>1009</v>
      </c>
      <c r="C7" s="311" t="s">
        <v>1010</v>
      </c>
      <c r="D7" s="311" t="s">
        <v>1011</v>
      </c>
      <c r="E7" s="311" t="s">
        <v>1012</v>
      </c>
      <c r="F7" s="311" t="s">
        <v>1013</v>
      </c>
      <c r="H7" s="311" t="s">
        <v>1009</v>
      </c>
      <c r="I7" s="311" t="s">
        <v>1010</v>
      </c>
      <c r="J7" s="311" t="s">
        <v>1011</v>
      </c>
      <c r="K7" s="311" t="s">
        <v>1012</v>
      </c>
      <c r="L7" s="311" t="s">
        <v>1013</v>
      </c>
    </row>
    <row r="8" spans="1:12" ht="50.25" customHeight="1" x14ac:dyDescent="0.25">
      <c r="A8" s="312" t="s">
        <v>960</v>
      </c>
      <c r="B8" s="313" t="s">
        <v>1014</v>
      </c>
      <c r="C8" s="313" t="s">
        <v>1015</v>
      </c>
      <c r="D8" s="313" t="s">
        <v>1015</v>
      </c>
      <c r="E8" s="313" t="s">
        <v>1015</v>
      </c>
      <c r="F8" s="313" t="s">
        <v>1015</v>
      </c>
      <c r="H8" s="313" t="s">
        <v>1016</v>
      </c>
      <c r="I8" s="313" t="s">
        <v>1015</v>
      </c>
      <c r="J8" s="313" t="s">
        <v>1015</v>
      </c>
      <c r="K8" s="313" t="s">
        <v>1015</v>
      </c>
      <c r="L8" s="313" t="s">
        <v>1015</v>
      </c>
    </row>
    <row r="9" spans="1:12" ht="15" customHeight="1" x14ac:dyDescent="0.25">
      <c r="A9" s="306" t="s">
        <v>961</v>
      </c>
      <c r="B9" s="314">
        <v>20.5</v>
      </c>
      <c r="C9" s="314">
        <v>20.5</v>
      </c>
      <c r="D9" s="314">
        <v>20.5</v>
      </c>
      <c r="E9" s="314">
        <v>20.5</v>
      </c>
      <c r="F9" s="314">
        <v>20.5</v>
      </c>
      <c r="H9" s="314">
        <v>20.6</v>
      </c>
      <c r="I9" s="314">
        <v>20.5</v>
      </c>
      <c r="J9" s="314">
        <v>20.5</v>
      </c>
      <c r="K9" s="314">
        <v>20.5</v>
      </c>
      <c r="L9" s="314">
        <v>20.5</v>
      </c>
    </row>
    <row r="10" spans="1:12" x14ac:dyDescent="0.25">
      <c r="A10" s="306" t="s">
        <v>962</v>
      </c>
      <c r="B10" s="315">
        <f>62*72*0.0254*0.0254*0.35*1.05</f>
        <v>1.06</v>
      </c>
      <c r="C10" s="315">
        <f>62*92*0.0254*0.0254*0.35*1.07</f>
        <v>1.38</v>
      </c>
      <c r="D10" s="315">
        <f>68*92*0.0254*0.0254*0.35*1.07</f>
        <v>1.51</v>
      </c>
      <c r="E10" s="315">
        <f>92*92*0.0254*0.0254*0.35*1.07</f>
        <v>2.0499999999999998</v>
      </c>
      <c r="F10" s="315">
        <f>110*92*0.0254*0.0254*0.35*1.08</f>
        <v>2.4700000000000002</v>
      </c>
      <c r="H10" s="315">
        <f>62*72*0.0254*0.0254*0.35*1.05</f>
        <v>1.06</v>
      </c>
      <c r="I10" s="315">
        <f>62*92*0.0254*0.0254*0.35*1.07</f>
        <v>1.38</v>
      </c>
      <c r="J10" s="315">
        <f>68*92*0.0254*0.0254*0.35*1.07</f>
        <v>1.51</v>
      </c>
      <c r="K10" s="315">
        <f>92*92*0.0254*0.0254*0.35*1.07</f>
        <v>2.0499999999999998</v>
      </c>
      <c r="L10" s="315">
        <f>110*92*0.0254*0.0254*0.35*1.08</f>
        <v>2.4700000000000002</v>
      </c>
    </row>
    <row r="11" spans="1:12" ht="15" customHeight="1" x14ac:dyDescent="0.25">
      <c r="A11" s="306" t="s">
        <v>963</v>
      </c>
      <c r="B11" s="316">
        <f>B9*B10</f>
        <v>21.73</v>
      </c>
      <c r="C11" s="316">
        <f>C9*C10</f>
        <v>28.29</v>
      </c>
      <c r="D11" s="316">
        <f t="shared" ref="D11:L11" si="0">D9*D10</f>
        <v>30.96</v>
      </c>
      <c r="E11" s="316">
        <f t="shared" si="0"/>
        <v>42.03</v>
      </c>
      <c r="F11" s="316">
        <f t="shared" si="0"/>
        <v>50.64</v>
      </c>
      <c r="H11" s="316">
        <f t="shared" si="0"/>
        <v>21.84</v>
      </c>
      <c r="I11" s="316">
        <f t="shared" si="0"/>
        <v>28.29</v>
      </c>
      <c r="J11" s="316">
        <f t="shared" si="0"/>
        <v>30.96</v>
      </c>
      <c r="K11" s="316">
        <f t="shared" si="0"/>
        <v>42.03</v>
      </c>
      <c r="L11" s="316">
        <f t="shared" si="0"/>
        <v>50.64</v>
      </c>
    </row>
    <row r="12" spans="1:12" ht="31.5" customHeight="1" x14ac:dyDescent="0.25">
      <c r="A12" s="312" t="s">
        <v>964</v>
      </c>
      <c r="B12" s="312"/>
      <c r="C12" s="312"/>
      <c r="D12" s="312"/>
      <c r="E12" s="312"/>
      <c r="F12" s="312"/>
      <c r="H12" s="312"/>
      <c r="I12" s="312"/>
      <c r="J12" s="312"/>
      <c r="K12" s="312"/>
      <c r="L12" s="312"/>
    </row>
    <row r="13" spans="1:12" x14ac:dyDescent="0.25">
      <c r="A13" s="306" t="s">
        <v>961</v>
      </c>
      <c r="B13" s="320"/>
      <c r="C13" s="320"/>
      <c r="D13" s="320"/>
      <c r="E13" s="320"/>
      <c r="F13" s="320"/>
      <c r="H13" s="317"/>
      <c r="I13" s="320"/>
      <c r="J13" s="320"/>
      <c r="K13" s="320"/>
      <c r="L13" s="320"/>
    </row>
    <row r="14" spans="1:12" x14ac:dyDescent="0.25">
      <c r="A14" s="306" t="s">
        <v>962</v>
      </c>
      <c r="B14" s="318"/>
      <c r="C14" s="318"/>
      <c r="D14" s="318"/>
      <c r="E14" s="318"/>
      <c r="F14" s="318"/>
      <c r="H14" s="318"/>
      <c r="I14" s="318"/>
      <c r="J14" s="318"/>
      <c r="K14" s="318"/>
      <c r="L14" s="318"/>
    </row>
    <row r="15" spans="1:12" x14ac:dyDescent="0.25">
      <c r="A15" s="306" t="s">
        <v>963</v>
      </c>
      <c r="B15" s="319"/>
      <c r="C15" s="319"/>
      <c r="D15" s="319"/>
      <c r="E15" s="319"/>
      <c r="F15" s="319"/>
      <c r="H15" s="319"/>
      <c r="I15" s="319"/>
      <c r="J15" s="319"/>
      <c r="K15" s="319"/>
      <c r="L15" s="319"/>
    </row>
    <row r="16" spans="1:12" x14ac:dyDescent="0.25">
      <c r="A16" s="312" t="s">
        <v>965</v>
      </c>
      <c r="B16" s="312"/>
      <c r="C16" s="312"/>
      <c r="D16" s="312"/>
      <c r="E16" s="312"/>
      <c r="F16" s="312"/>
      <c r="H16" s="312"/>
      <c r="I16" s="312"/>
      <c r="J16" s="312"/>
      <c r="K16" s="312"/>
      <c r="L16" s="312"/>
    </row>
    <row r="17" spans="1:12" x14ac:dyDescent="0.25">
      <c r="A17" s="306" t="s">
        <v>961</v>
      </c>
      <c r="B17" s="320"/>
      <c r="C17" s="320"/>
      <c r="D17" s="320"/>
      <c r="E17" s="320"/>
      <c r="F17" s="320"/>
      <c r="H17" s="320"/>
      <c r="I17" s="320"/>
      <c r="J17" s="320"/>
      <c r="K17" s="320"/>
      <c r="L17" s="320"/>
    </row>
    <row r="18" spans="1:12" x14ac:dyDescent="0.25">
      <c r="A18" s="306" t="s">
        <v>962</v>
      </c>
      <c r="B18" s="318"/>
      <c r="C18" s="318"/>
      <c r="D18" s="318"/>
      <c r="E18" s="318"/>
      <c r="F18" s="318"/>
      <c r="H18" s="318"/>
      <c r="I18" s="318"/>
      <c r="J18" s="318"/>
      <c r="K18" s="318"/>
      <c r="L18" s="318"/>
    </row>
    <row r="19" spans="1:12" x14ac:dyDescent="0.25">
      <c r="A19" s="306" t="s">
        <v>963</v>
      </c>
      <c r="B19" s="319"/>
      <c r="C19" s="319"/>
      <c r="D19" s="319"/>
      <c r="E19" s="319"/>
      <c r="F19" s="319"/>
      <c r="H19" s="319"/>
      <c r="I19" s="319"/>
      <c r="J19" s="319"/>
      <c r="K19" s="319"/>
      <c r="L19" s="319"/>
    </row>
    <row r="20" spans="1:12" ht="15.75" customHeight="1" x14ac:dyDescent="0.25">
      <c r="A20" s="312" t="s">
        <v>966</v>
      </c>
      <c r="B20" s="312"/>
      <c r="C20" s="312"/>
      <c r="D20" s="312"/>
      <c r="E20" s="312"/>
      <c r="F20" s="312"/>
      <c r="H20" s="312"/>
      <c r="I20" s="312"/>
      <c r="J20" s="312"/>
      <c r="K20" s="312"/>
      <c r="L20" s="312"/>
    </row>
    <row r="21" spans="1:12" x14ac:dyDescent="0.25">
      <c r="A21" s="306" t="s">
        <v>961</v>
      </c>
      <c r="B21" s="321"/>
      <c r="C21" s="321"/>
      <c r="D21" s="321"/>
      <c r="E21" s="321"/>
      <c r="F21" s="321"/>
      <c r="H21" s="321"/>
      <c r="I21" s="321"/>
      <c r="J21" s="321"/>
      <c r="K21" s="321"/>
      <c r="L21" s="321"/>
    </row>
    <row r="22" spans="1:12" x14ac:dyDescent="0.25">
      <c r="A22" s="306" t="s">
        <v>962</v>
      </c>
      <c r="B22" s="356"/>
      <c r="C22" s="356"/>
      <c r="D22" s="356"/>
      <c r="E22" s="356"/>
      <c r="F22" s="356"/>
      <c r="H22" s="356"/>
      <c r="I22" s="356"/>
      <c r="J22" s="356"/>
      <c r="K22" s="356"/>
      <c r="L22" s="356"/>
    </row>
    <row r="23" spans="1:12" x14ac:dyDescent="0.25">
      <c r="A23" s="306" t="s">
        <v>963</v>
      </c>
      <c r="B23" s="319"/>
      <c r="C23" s="319"/>
      <c r="D23" s="319"/>
      <c r="E23" s="319"/>
      <c r="F23" s="319"/>
      <c r="H23" s="319"/>
      <c r="I23" s="319"/>
      <c r="J23" s="319"/>
      <c r="K23" s="319"/>
      <c r="L23" s="319"/>
    </row>
    <row r="24" spans="1:12" x14ac:dyDescent="0.25">
      <c r="A24" s="322" t="s">
        <v>967</v>
      </c>
      <c r="B24" s="323">
        <f>B11+B15+B19+B23</f>
        <v>21.73</v>
      </c>
      <c r="C24" s="323">
        <f>C11+C15+C19+C23</f>
        <v>28.29</v>
      </c>
      <c r="D24" s="323">
        <f t="shared" ref="D24:L24" si="1">D11+D15+D19+D23</f>
        <v>30.96</v>
      </c>
      <c r="E24" s="323">
        <f t="shared" si="1"/>
        <v>42.03</v>
      </c>
      <c r="F24" s="323">
        <f t="shared" si="1"/>
        <v>50.64</v>
      </c>
      <c r="H24" s="323">
        <f t="shared" si="1"/>
        <v>21.84</v>
      </c>
      <c r="I24" s="323">
        <f t="shared" si="1"/>
        <v>28.29</v>
      </c>
      <c r="J24" s="323">
        <f t="shared" si="1"/>
        <v>30.96</v>
      </c>
      <c r="K24" s="323">
        <f t="shared" si="1"/>
        <v>42.03</v>
      </c>
      <c r="L24" s="323">
        <f t="shared" si="1"/>
        <v>50.64</v>
      </c>
    </row>
    <row r="25" spans="1:12" ht="15" customHeight="1" x14ac:dyDescent="0.25">
      <c r="A25" s="312" t="s">
        <v>968</v>
      </c>
      <c r="B25" s="312" t="s">
        <v>969</v>
      </c>
      <c r="C25" s="312" t="s">
        <v>969</v>
      </c>
      <c r="D25" s="312" t="s">
        <v>969</v>
      </c>
      <c r="E25" s="312" t="s">
        <v>969</v>
      </c>
      <c r="F25" s="312" t="s">
        <v>969</v>
      </c>
      <c r="H25" s="312" t="s">
        <v>969</v>
      </c>
      <c r="I25" s="312" t="s">
        <v>969</v>
      </c>
      <c r="J25" s="312" t="s">
        <v>969</v>
      </c>
      <c r="K25" s="312" t="s">
        <v>969</v>
      </c>
      <c r="L25" s="312" t="s">
        <v>969</v>
      </c>
    </row>
    <row r="26" spans="1:12" x14ac:dyDescent="0.25">
      <c r="A26" s="306" t="s">
        <v>961</v>
      </c>
      <c r="B26" s="357">
        <v>0.04</v>
      </c>
      <c r="C26" s="357">
        <v>0.04</v>
      </c>
      <c r="D26" s="357">
        <v>0.04</v>
      </c>
      <c r="E26" s="357">
        <v>0.04</v>
      </c>
      <c r="F26" s="357">
        <v>0.04</v>
      </c>
      <c r="H26" s="357">
        <v>0.04</v>
      </c>
      <c r="I26" s="357">
        <v>0.04</v>
      </c>
      <c r="J26" s="357">
        <v>0.04</v>
      </c>
      <c r="K26" s="357">
        <v>0.04</v>
      </c>
      <c r="L26" s="357">
        <v>0.04</v>
      </c>
    </row>
    <row r="27" spans="1:12" x14ac:dyDescent="0.25">
      <c r="A27" s="306" t="s">
        <v>962</v>
      </c>
      <c r="B27" s="324">
        <v>1</v>
      </c>
      <c r="C27" s="324">
        <v>1</v>
      </c>
      <c r="D27" s="324">
        <v>1</v>
      </c>
      <c r="E27" s="324">
        <v>1</v>
      </c>
      <c r="F27" s="324">
        <v>1</v>
      </c>
      <c r="H27" s="324">
        <v>1</v>
      </c>
      <c r="I27" s="324">
        <v>1</v>
      </c>
      <c r="J27" s="324">
        <v>1</v>
      </c>
      <c r="K27" s="324">
        <v>1</v>
      </c>
      <c r="L27" s="324">
        <v>1</v>
      </c>
    </row>
    <row r="28" spans="1:12" x14ac:dyDescent="0.25">
      <c r="A28" s="306" t="s">
        <v>963</v>
      </c>
      <c r="B28" s="316">
        <f>B26*B27</f>
        <v>0.04</v>
      </c>
      <c r="C28" s="316">
        <f>C26*C27</f>
        <v>0.04</v>
      </c>
      <c r="D28" s="316">
        <f t="shared" ref="D28:L28" si="2">D26*D27</f>
        <v>0.04</v>
      </c>
      <c r="E28" s="316">
        <f t="shared" si="2"/>
        <v>0.04</v>
      </c>
      <c r="F28" s="316">
        <f t="shared" si="2"/>
        <v>0.04</v>
      </c>
      <c r="H28" s="316">
        <f t="shared" si="2"/>
        <v>0.04</v>
      </c>
      <c r="I28" s="316">
        <f t="shared" si="2"/>
        <v>0.04</v>
      </c>
      <c r="J28" s="316">
        <f t="shared" si="2"/>
        <v>0.04</v>
      </c>
      <c r="K28" s="316">
        <f t="shared" si="2"/>
        <v>0.04</v>
      </c>
      <c r="L28" s="316">
        <f t="shared" si="2"/>
        <v>0.04</v>
      </c>
    </row>
    <row r="29" spans="1:12" ht="24.75" customHeight="1" x14ac:dyDescent="0.25">
      <c r="A29" s="312" t="s">
        <v>970</v>
      </c>
      <c r="B29" s="312"/>
      <c r="C29" s="312"/>
      <c r="D29" s="312"/>
      <c r="E29" s="312"/>
      <c r="F29" s="312"/>
      <c r="H29" s="312"/>
      <c r="I29" s="312"/>
      <c r="J29" s="312"/>
      <c r="K29" s="312"/>
      <c r="L29" s="312"/>
    </row>
    <row r="30" spans="1:12" x14ac:dyDescent="0.25">
      <c r="A30" s="306" t="s">
        <v>961</v>
      </c>
      <c r="B30" s="342"/>
      <c r="C30" s="342"/>
      <c r="D30" s="342"/>
      <c r="E30" s="342"/>
      <c r="F30" s="342"/>
      <c r="H30" s="342"/>
      <c r="I30" s="342"/>
      <c r="J30" s="342"/>
      <c r="K30" s="342"/>
      <c r="L30" s="342"/>
    </row>
    <row r="31" spans="1:12" x14ac:dyDescent="0.25">
      <c r="A31" s="306" t="s">
        <v>962</v>
      </c>
      <c r="B31" s="356"/>
      <c r="C31" s="356"/>
      <c r="D31" s="356"/>
      <c r="E31" s="356"/>
      <c r="F31" s="356"/>
      <c r="H31" s="356"/>
      <c r="I31" s="356"/>
      <c r="J31" s="356"/>
      <c r="K31" s="356"/>
      <c r="L31" s="356"/>
    </row>
    <row r="32" spans="1:12" x14ac:dyDescent="0.25">
      <c r="A32" s="306" t="s">
        <v>963</v>
      </c>
      <c r="B32" s="316">
        <f>B30*B31</f>
        <v>0</v>
      </c>
      <c r="C32" s="316">
        <f>C30*C31</f>
        <v>0</v>
      </c>
      <c r="D32" s="316">
        <f t="shared" ref="D32:L32" si="3">D30*D31</f>
        <v>0</v>
      </c>
      <c r="E32" s="316">
        <f t="shared" si="3"/>
        <v>0</v>
      </c>
      <c r="F32" s="316">
        <f t="shared" si="3"/>
        <v>0</v>
      </c>
      <c r="H32" s="316">
        <f t="shared" si="3"/>
        <v>0</v>
      </c>
      <c r="I32" s="316">
        <f t="shared" si="3"/>
        <v>0</v>
      </c>
      <c r="J32" s="316">
        <f t="shared" si="3"/>
        <v>0</v>
      </c>
      <c r="K32" s="316">
        <f t="shared" si="3"/>
        <v>0</v>
      </c>
      <c r="L32" s="316">
        <f t="shared" si="3"/>
        <v>0</v>
      </c>
    </row>
    <row r="33" spans="1:12" ht="44.25" customHeight="1" x14ac:dyDescent="0.25">
      <c r="A33" s="312" t="s">
        <v>971</v>
      </c>
      <c r="B33" s="312" t="s">
        <v>1017</v>
      </c>
      <c r="C33" s="312" t="s">
        <v>1017</v>
      </c>
      <c r="D33" s="312" t="s">
        <v>1017</v>
      </c>
      <c r="E33" s="312" t="s">
        <v>1017</v>
      </c>
      <c r="F33" s="312" t="s">
        <v>1017</v>
      </c>
      <c r="H33" s="312" t="s">
        <v>1017</v>
      </c>
      <c r="I33" s="312" t="s">
        <v>1017</v>
      </c>
      <c r="J33" s="312" t="s">
        <v>1017</v>
      </c>
      <c r="K33" s="312" t="s">
        <v>1017</v>
      </c>
      <c r="L33" s="312" t="s">
        <v>1017</v>
      </c>
    </row>
    <row r="34" spans="1:12" x14ac:dyDescent="0.25">
      <c r="A34" s="306" t="s">
        <v>961</v>
      </c>
      <c r="B34" s="332">
        <v>1</v>
      </c>
      <c r="C34" s="332">
        <v>1</v>
      </c>
      <c r="D34" s="332">
        <v>1</v>
      </c>
      <c r="E34" s="332">
        <v>1</v>
      </c>
      <c r="F34" s="332">
        <v>1</v>
      </c>
      <c r="H34" s="332">
        <v>1</v>
      </c>
      <c r="I34" s="332">
        <v>1</v>
      </c>
      <c r="J34" s="332">
        <v>1</v>
      </c>
      <c r="K34" s="332">
        <v>1</v>
      </c>
      <c r="L34" s="332">
        <v>1</v>
      </c>
    </row>
    <row r="35" spans="1:12" x14ac:dyDescent="0.25">
      <c r="A35" s="306" t="s">
        <v>962</v>
      </c>
      <c r="B35" s="358">
        <v>1</v>
      </c>
      <c r="C35" s="358">
        <v>1</v>
      </c>
      <c r="D35" s="358">
        <v>1</v>
      </c>
      <c r="E35" s="358">
        <v>1</v>
      </c>
      <c r="F35" s="358">
        <v>1</v>
      </c>
      <c r="H35" s="358">
        <v>1</v>
      </c>
      <c r="I35" s="358">
        <v>1</v>
      </c>
      <c r="J35" s="358">
        <v>1</v>
      </c>
      <c r="K35" s="358">
        <v>1</v>
      </c>
      <c r="L35" s="358">
        <v>1</v>
      </c>
    </row>
    <row r="36" spans="1:12" x14ac:dyDescent="0.25">
      <c r="A36" s="306" t="s">
        <v>963</v>
      </c>
      <c r="B36" s="316">
        <f>B34*B35</f>
        <v>1</v>
      </c>
      <c r="C36" s="316">
        <f>C34*C35</f>
        <v>1</v>
      </c>
      <c r="D36" s="316">
        <f t="shared" ref="D36:L36" si="4">D34*D35</f>
        <v>1</v>
      </c>
      <c r="E36" s="316">
        <f t="shared" si="4"/>
        <v>1</v>
      </c>
      <c r="F36" s="316">
        <f t="shared" si="4"/>
        <v>1</v>
      </c>
      <c r="H36" s="316">
        <f t="shared" si="4"/>
        <v>1</v>
      </c>
      <c r="I36" s="316">
        <f t="shared" si="4"/>
        <v>1</v>
      </c>
      <c r="J36" s="316">
        <f t="shared" si="4"/>
        <v>1</v>
      </c>
      <c r="K36" s="316">
        <f t="shared" si="4"/>
        <v>1</v>
      </c>
      <c r="L36" s="316">
        <f t="shared" si="4"/>
        <v>1</v>
      </c>
    </row>
    <row r="37" spans="1:12" ht="28.5" x14ac:dyDescent="0.25">
      <c r="A37" s="325" t="s">
        <v>972</v>
      </c>
      <c r="B37" s="312" t="s">
        <v>1018</v>
      </c>
      <c r="C37" s="312" t="s">
        <v>1018</v>
      </c>
      <c r="D37" s="312" t="s">
        <v>1018</v>
      </c>
      <c r="E37" s="312" t="s">
        <v>1018</v>
      </c>
      <c r="F37" s="312" t="s">
        <v>1018</v>
      </c>
      <c r="H37" s="312" t="s">
        <v>1018</v>
      </c>
      <c r="I37" s="312" t="s">
        <v>1018</v>
      </c>
      <c r="J37" s="312" t="s">
        <v>1018</v>
      </c>
      <c r="K37" s="312" t="s">
        <v>1018</v>
      </c>
      <c r="L37" s="312" t="s">
        <v>1018</v>
      </c>
    </row>
    <row r="38" spans="1:12" x14ac:dyDescent="0.25">
      <c r="A38" s="326" t="s">
        <v>961</v>
      </c>
      <c r="B38" s="332">
        <v>2.31</v>
      </c>
      <c r="C38" s="332">
        <v>2.31</v>
      </c>
      <c r="D38" s="332">
        <v>2.31</v>
      </c>
      <c r="E38" s="332">
        <v>2.31</v>
      </c>
      <c r="F38" s="332">
        <v>2.31</v>
      </c>
      <c r="H38" s="332">
        <v>2.31</v>
      </c>
      <c r="I38" s="332">
        <v>2.31</v>
      </c>
      <c r="J38" s="332">
        <v>2.31</v>
      </c>
      <c r="K38" s="332">
        <v>2.31</v>
      </c>
      <c r="L38" s="332">
        <v>2.31</v>
      </c>
    </row>
    <row r="39" spans="1:12" x14ac:dyDescent="0.25">
      <c r="A39" s="326" t="s">
        <v>962</v>
      </c>
      <c r="B39" s="358">
        <v>1</v>
      </c>
      <c r="C39" s="358">
        <v>1</v>
      </c>
      <c r="D39" s="358">
        <v>1</v>
      </c>
      <c r="E39" s="358">
        <v>1</v>
      </c>
      <c r="F39" s="358">
        <v>1</v>
      </c>
      <c r="H39" s="358">
        <v>1</v>
      </c>
      <c r="I39" s="358">
        <v>1</v>
      </c>
      <c r="J39" s="358">
        <v>1</v>
      </c>
      <c r="K39" s="358">
        <v>1</v>
      </c>
      <c r="L39" s="358">
        <v>1</v>
      </c>
    </row>
    <row r="40" spans="1:12" x14ac:dyDescent="0.25">
      <c r="A40" s="326" t="s">
        <v>963</v>
      </c>
      <c r="B40" s="359">
        <f>B38*B39</f>
        <v>2.31</v>
      </c>
      <c r="C40" s="359">
        <f>C38*C39</f>
        <v>2.31</v>
      </c>
      <c r="D40" s="359">
        <f t="shared" ref="D40:L40" si="5">D38*D39</f>
        <v>2.31</v>
      </c>
      <c r="E40" s="359">
        <f t="shared" si="5"/>
        <v>2.31</v>
      </c>
      <c r="F40" s="359">
        <f t="shared" si="5"/>
        <v>2.31</v>
      </c>
      <c r="H40" s="359">
        <f t="shared" si="5"/>
        <v>2.31</v>
      </c>
      <c r="I40" s="359">
        <f t="shared" si="5"/>
        <v>2.31</v>
      </c>
      <c r="J40" s="359">
        <f t="shared" si="5"/>
        <v>2.31</v>
      </c>
      <c r="K40" s="359">
        <f t="shared" si="5"/>
        <v>2.31</v>
      </c>
      <c r="L40" s="359">
        <f t="shared" si="5"/>
        <v>2.31</v>
      </c>
    </row>
    <row r="41" spans="1:12" ht="28.5" x14ac:dyDescent="0.25">
      <c r="A41" s="325" t="s">
        <v>973</v>
      </c>
      <c r="B41" s="327" t="s">
        <v>974</v>
      </c>
      <c r="C41" s="327" t="s">
        <v>974</v>
      </c>
      <c r="D41" s="327" t="s">
        <v>974</v>
      </c>
      <c r="E41" s="327" t="s">
        <v>974</v>
      </c>
      <c r="F41" s="327" t="s">
        <v>974</v>
      </c>
      <c r="H41" s="327" t="s">
        <v>974</v>
      </c>
      <c r="I41" s="327" t="s">
        <v>974</v>
      </c>
      <c r="J41" s="327" t="s">
        <v>974</v>
      </c>
      <c r="K41" s="327" t="s">
        <v>974</v>
      </c>
      <c r="L41" s="327" t="s">
        <v>974</v>
      </c>
    </row>
    <row r="42" spans="1:12" x14ac:dyDescent="0.25">
      <c r="A42" s="326" t="s">
        <v>963</v>
      </c>
      <c r="B42" s="328">
        <v>0.1</v>
      </c>
      <c r="C42" s="328">
        <v>0.1</v>
      </c>
      <c r="D42" s="328">
        <v>0.1</v>
      </c>
      <c r="E42" s="328">
        <v>0.1</v>
      </c>
      <c r="F42" s="328">
        <v>0.1</v>
      </c>
      <c r="H42" s="328">
        <v>0.1</v>
      </c>
      <c r="I42" s="328">
        <v>0.1</v>
      </c>
      <c r="J42" s="328">
        <v>0.1</v>
      </c>
      <c r="K42" s="328">
        <v>0.1</v>
      </c>
      <c r="L42" s="328">
        <v>0.1</v>
      </c>
    </row>
    <row r="43" spans="1:12" ht="34.5" customHeight="1" x14ac:dyDescent="0.25">
      <c r="A43" s="325" t="s">
        <v>975</v>
      </c>
      <c r="B43" s="329" t="s">
        <v>1019</v>
      </c>
      <c r="C43" s="329" t="s">
        <v>1019</v>
      </c>
      <c r="D43" s="329" t="s">
        <v>1019</v>
      </c>
      <c r="E43" s="329" t="s">
        <v>1019</v>
      </c>
      <c r="F43" s="329" t="s">
        <v>1019</v>
      </c>
      <c r="H43" s="329" t="s">
        <v>976</v>
      </c>
      <c r="I43" s="329" t="s">
        <v>1019</v>
      </c>
      <c r="J43" s="329" t="s">
        <v>1019</v>
      </c>
      <c r="K43" s="329" t="s">
        <v>1019</v>
      </c>
      <c r="L43" s="329" t="s">
        <v>1019</v>
      </c>
    </row>
    <row r="44" spans="1:12" x14ac:dyDescent="0.25">
      <c r="A44" s="326" t="s">
        <v>963</v>
      </c>
      <c r="B44" s="330">
        <v>0</v>
      </c>
      <c r="C44" s="330">
        <v>0.15</v>
      </c>
      <c r="D44" s="330">
        <v>0.15</v>
      </c>
      <c r="E44" s="330">
        <v>0.15</v>
      </c>
      <c r="F44" s="330">
        <v>0.15</v>
      </c>
      <c r="H44" s="330">
        <f>25*48/20000</f>
        <v>0.06</v>
      </c>
      <c r="I44" s="330">
        <v>0.15</v>
      </c>
      <c r="J44" s="330">
        <v>0.15</v>
      </c>
      <c r="K44" s="330">
        <v>0.15</v>
      </c>
      <c r="L44" s="330">
        <v>0.15</v>
      </c>
    </row>
    <row r="45" spans="1:12" ht="37.5" customHeight="1" x14ac:dyDescent="0.25">
      <c r="A45" s="325" t="s">
        <v>977</v>
      </c>
      <c r="B45" s="327" t="s">
        <v>1020</v>
      </c>
      <c r="C45" s="327" t="s">
        <v>1020</v>
      </c>
      <c r="D45" s="327" t="s">
        <v>1020</v>
      </c>
      <c r="E45" s="327" t="s">
        <v>1020</v>
      </c>
      <c r="F45" s="327" t="s">
        <v>1020</v>
      </c>
      <c r="H45" s="327" t="s">
        <v>1020</v>
      </c>
      <c r="I45" s="327" t="s">
        <v>1020</v>
      </c>
      <c r="J45" s="327" t="s">
        <v>1020</v>
      </c>
      <c r="K45" s="327" t="s">
        <v>1020</v>
      </c>
      <c r="L45" s="327" t="s">
        <v>1020</v>
      </c>
    </row>
    <row r="46" spans="1:12" x14ac:dyDescent="0.25">
      <c r="A46" s="326" t="s">
        <v>963</v>
      </c>
      <c r="B46" s="360">
        <f>6.48*2/12</f>
        <v>1.08</v>
      </c>
      <c r="C46" s="360">
        <f>6.48*2/8</f>
        <v>1.62</v>
      </c>
      <c r="D46" s="360">
        <f t="shared" ref="D46:L46" si="6">6.48*2/8</f>
        <v>1.62</v>
      </c>
      <c r="E46" s="360">
        <f t="shared" si="6"/>
        <v>1.62</v>
      </c>
      <c r="F46" s="360">
        <f t="shared" si="6"/>
        <v>1.62</v>
      </c>
      <c r="H46" s="360">
        <f>6.48*2/12</f>
        <v>1.08</v>
      </c>
      <c r="I46" s="360">
        <f t="shared" si="6"/>
        <v>1.62</v>
      </c>
      <c r="J46" s="360">
        <f t="shared" si="6"/>
        <v>1.62</v>
      </c>
      <c r="K46" s="360">
        <f t="shared" si="6"/>
        <v>1.62</v>
      </c>
      <c r="L46" s="360">
        <f t="shared" si="6"/>
        <v>1.62</v>
      </c>
    </row>
    <row r="47" spans="1:12" ht="26.25" customHeight="1" x14ac:dyDescent="0.25">
      <c r="A47" s="325" t="s">
        <v>978</v>
      </c>
      <c r="B47" s="331" t="s">
        <v>979</v>
      </c>
      <c r="C47" s="331" t="s">
        <v>979</v>
      </c>
      <c r="D47" s="331" t="s">
        <v>979</v>
      </c>
      <c r="E47" s="331" t="s">
        <v>979</v>
      </c>
      <c r="F47" s="331" t="s">
        <v>979</v>
      </c>
      <c r="H47" s="331" t="s">
        <v>979</v>
      </c>
      <c r="I47" s="331" t="s">
        <v>979</v>
      </c>
      <c r="J47" s="331" t="s">
        <v>979</v>
      </c>
      <c r="K47" s="331" t="s">
        <v>979</v>
      </c>
      <c r="L47" s="331" t="s">
        <v>979</v>
      </c>
    </row>
    <row r="48" spans="1:12" x14ac:dyDescent="0.25">
      <c r="A48" s="326" t="s">
        <v>963</v>
      </c>
      <c r="B48" s="332">
        <v>0.03</v>
      </c>
      <c r="C48" s="332">
        <v>0.03</v>
      </c>
      <c r="D48" s="332">
        <v>0.03</v>
      </c>
      <c r="E48" s="332">
        <v>0.03</v>
      </c>
      <c r="F48" s="332">
        <v>0.03</v>
      </c>
      <c r="H48" s="332">
        <v>0.03</v>
      </c>
      <c r="I48" s="332">
        <v>0.03</v>
      </c>
      <c r="J48" s="332">
        <v>0.03</v>
      </c>
      <c r="K48" s="332">
        <v>0.03</v>
      </c>
      <c r="L48" s="332">
        <v>0.03</v>
      </c>
    </row>
    <row r="49" spans="1:12" ht="15.75" customHeight="1" x14ac:dyDescent="0.25">
      <c r="A49" s="325" t="s">
        <v>980</v>
      </c>
      <c r="B49" s="312" t="s">
        <v>981</v>
      </c>
      <c r="C49" s="312" t="s">
        <v>981</v>
      </c>
      <c r="D49" s="312" t="s">
        <v>981</v>
      </c>
      <c r="E49" s="312" t="s">
        <v>981</v>
      </c>
      <c r="F49" s="312" t="s">
        <v>981</v>
      </c>
      <c r="H49" s="312" t="s">
        <v>981</v>
      </c>
      <c r="I49" s="312" t="s">
        <v>981</v>
      </c>
      <c r="J49" s="312" t="s">
        <v>981</v>
      </c>
      <c r="K49" s="312" t="s">
        <v>981</v>
      </c>
      <c r="L49" s="312" t="s">
        <v>981</v>
      </c>
    </row>
    <row r="50" spans="1:12" x14ac:dyDescent="0.25">
      <c r="A50" s="326" t="s">
        <v>963</v>
      </c>
      <c r="B50" s="361">
        <f t="shared" ref="B50:L50" si="7">0.05*(39+10+39+10+39+10)*0.01*2*1.03/12</f>
        <v>0.01</v>
      </c>
      <c r="C50" s="361">
        <f t="shared" si="7"/>
        <v>0.01</v>
      </c>
      <c r="D50" s="361">
        <f t="shared" si="7"/>
        <v>0.01</v>
      </c>
      <c r="E50" s="361">
        <f t="shared" si="7"/>
        <v>0.01</v>
      </c>
      <c r="F50" s="361">
        <f t="shared" si="7"/>
        <v>0.01</v>
      </c>
      <c r="H50" s="361">
        <f t="shared" si="7"/>
        <v>0.01</v>
      </c>
      <c r="I50" s="361">
        <f t="shared" si="7"/>
        <v>0.01</v>
      </c>
      <c r="J50" s="361">
        <f t="shared" si="7"/>
        <v>0.01</v>
      </c>
      <c r="K50" s="361">
        <f t="shared" si="7"/>
        <v>0.01</v>
      </c>
      <c r="L50" s="361">
        <f t="shared" si="7"/>
        <v>0.01</v>
      </c>
    </row>
    <row r="51" spans="1:12" x14ac:dyDescent="0.25">
      <c r="A51" s="333" t="s">
        <v>982</v>
      </c>
      <c r="B51" s="334">
        <v>43</v>
      </c>
      <c r="C51" s="334">
        <v>57</v>
      </c>
      <c r="D51" s="334">
        <v>57</v>
      </c>
      <c r="E51" s="334">
        <v>57</v>
      </c>
      <c r="F51" s="334">
        <v>57</v>
      </c>
      <c r="H51" s="334">
        <v>43</v>
      </c>
      <c r="I51" s="334">
        <v>57</v>
      </c>
      <c r="J51" s="334">
        <v>57</v>
      </c>
      <c r="K51" s="334">
        <v>57</v>
      </c>
      <c r="L51" s="334">
        <v>57</v>
      </c>
    </row>
    <row r="52" spans="1:12" x14ac:dyDescent="0.25">
      <c r="A52" s="333" t="s">
        <v>983</v>
      </c>
      <c r="B52" s="334">
        <v>38</v>
      </c>
      <c r="C52" s="334">
        <v>41</v>
      </c>
      <c r="D52" s="334">
        <v>41</v>
      </c>
      <c r="E52" s="334">
        <v>41</v>
      </c>
      <c r="F52" s="334">
        <v>41</v>
      </c>
      <c r="H52" s="334">
        <v>38</v>
      </c>
      <c r="I52" s="334">
        <v>41</v>
      </c>
      <c r="J52" s="334">
        <v>41</v>
      </c>
      <c r="K52" s="334">
        <v>41</v>
      </c>
      <c r="L52" s="334">
        <v>41</v>
      </c>
    </row>
    <row r="53" spans="1:12" ht="13.5" customHeight="1" x14ac:dyDescent="0.25">
      <c r="A53" s="333" t="s">
        <v>984</v>
      </c>
      <c r="B53" s="334">
        <v>66</v>
      </c>
      <c r="C53" s="334">
        <v>38</v>
      </c>
      <c r="D53" s="334">
        <v>40</v>
      </c>
      <c r="E53" s="334">
        <v>52</v>
      </c>
      <c r="F53" s="334">
        <v>64</v>
      </c>
      <c r="H53" s="334">
        <v>66</v>
      </c>
      <c r="I53" s="334">
        <v>38</v>
      </c>
      <c r="J53" s="334">
        <v>40</v>
      </c>
      <c r="K53" s="334">
        <v>52</v>
      </c>
      <c r="L53" s="334">
        <v>64</v>
      </c>
    </row>
    <row r="54" spans="1:12" ht="16.5" customHeight="1" x14ac:dyDescent="0.25">
      <c r="A54" s="335" t="s">
        <v>985</v>
      </c>
      <c r="B54" s="362">
        <v>14</v>
      </c>
      <c r="C54" s="362">
        <v>8</v>
      </c>
      <c r="D54" s="362">
        <v>8</v>
      </c>
      <c r="E54" s="362">
        <v>8</v>
      </c>
      <c r="F54" s="362">
        <v>8</v>
      </c>
      <c r="H54" s="362">
        <v>14</v>
      </c>
      <c r="I54" s="362">
        <v>8</v>
      </c>
      <c r="J54" s="362">
        <v>8</v>
      </c>
      <c r="K54" s="362">
        <v>8</v>
      </c>
      <c r="L54" s="362">
        <v>8</v>
      </c>
    </row>
    <row r="55" spans="1:12" x14ac:dyDescent="0.25">
      <c r="A55" s="333" t="s">
        <v>986</v>
      </c>
      <c r="B55" s="329">
        <v>7.5</v>
      </c>
      <c r="C55" s="329">
        <v>7.5</v>
      </c>
      <c r="D55" s="329">
        <v>7.5</v>
      </c>
      <c r="E55" s="329">
        <v>7.5</v>
      </c>
      <c r="F55" s="329">
        <v>7.5</v>
      </c>
      <c r="H55" s="329">
        <v>7.5</v>
      </c>
      <c r="I55" s="329">
        <v>7.5</v>
      </c>
      <c r="J55" s="329">
        <v>7.5</v>
      </c>
      <c r="K55" s="329">
        <v>7.5</v>
      </c>
      <c r="L55" s="329">
        <v>7.5</v>
      </c>
    </row>
    <row r="56" spans="1:12" x14ac:dyDescent="0.25">
      <c r="A56" s="326" t="s">
        <v>963</v>
      </c>
      <c r="B56" s="336">
        <f>(B51+B52+8)*(B52+B53+4)*0.0001*B55/B54</f>
        <v>0.51</v>
      </c>
      <c r="C56" s="336">
        <f>(C51+C52+8)*(C52+C53+4)*0.0001*C55/C54</f>
        <v>0.82</v>
      </c>
      <c r="D56" s="336">
        <f t="shared" ref="D56:L56" si="8">(D51+D52+8)*(D52+D53+4)*0.0001*D55/D54</f>
        <v>0.84</v>
      </c>
      <c r="E56" s="336">
        <f t="shared" si="8"/>
        <v>0.96</v>
      </c>
      <c r="F56" s="336">
        <f t="shared" si="8"/>
        <v>1.08</v>
      </c>
      <c r="H56" s="336">
        <f t="shared" si="8"/>
        <v>0.51</v>
      </c>
      <c r="I56" s="336">
        <f t="shared" si="8"/>
        <v>0.82</v>
      </c>
      <c r="J56" s="336">
        <f t="shared" si="8"/>
        <v>0.84</v>
      </c>
      <c r="K56" s="336">
        <f t="shared" si="8"/>
        <v>0.96</v>
      </c>
      <c r="L56" s="336">
        <f t="shared" si="8"/>
        <v>1.08</v>
      </c>
    </row>
    <row r="57" spans="1:12" x14ac:dyDescent="0.25">
      <c r="A57" s="337" t="s">
        <v>987</v>
      </c>
      <c r="B57" s="338">
        <f>B56+B50+B48+B46+B44+B42+B40+B36+B32+B28</f>
        <v>5.08</v>
      </c>
      <c r="C57" s="338">
        <f>C56+C50+C48+C46+C44+C42+C40+C36+C32+C28</f>
        <v>6.08</v>
      </c>
      <c r="D57" s="338">
        <f t="shared" ref="D57:L57" si="9">D56+D50+D48+D46+D44+D42+D40+D36+D32+D28</f>
        <v>6.1</v>
      </c>
      <c r="E57" s="338">
        <f t="shared" si="9"/>
        <v>6.22</v>
      </c>
      <c r="F57" s="338">
        <f t="shared" si="9"/>
        <v>6.34</v>
      </c>
      <c r="H57" s="338">
        <f t="shared" si="9"/>
        <v>5.14</v>
      </c>
      <c r="I57" s="338">
        <f t="shared" si="9"/>
        <v>6.08</v>
      </c>
      <c r="J57" s="338">
        <f t="shared" si="9"/>
        <v>6.1</v>
      </c>
      <c r="K57" s="338">
        <f t="shared" si="9"/>
        <v>6.22</v>
      </c>
      <c r="L57" s="338">
        <f t="shared" si="9"/>
        <v>6.34</v>
      </c>
    </row>
    <row r="58" spans="1:12" ht="28.5" x14ac:dyDescent="0.25">
      <c r="A58" s="337" t="s">
        <v>988</v>
      </c>
      <c r="B58" s="339">
        <f>B24+B57</f>
        <v>26.81</v>
      </c>
      <c r="C58" s="339">
        <f>C24+C57</f>
        <v>34.369999999999997</v>
      </c>
      <c r="D58" s="339">
        <f t="shared" ref="D58:L58" si="10">D24+D57</f>
        <v>37.06</v>
      </c>
      <c r="E58" s="339">
        <f t="shared" si="10"/>
        <v>48.25</v>
      </c>
      <c r="F58" s="339">
        <f t="shared" si="10"/>
        <v>56.98</v>
      </c>
      <c r="H58" s="339">
        <f t="shared" si="10"/>
        <v>26.98</v>
      </c>
      <c r="I58" s="339">
        <f t="shared" si="10"/>
        <v>34.369999999999997</v>
      </c>
      <c r="J58" s="339">
        <f t="shared" si="10"/>
        <v>37.06</v>
      </c>
      <c r="K58" s="339">
        <f t="shared" si="10"/>
        <v>48.25</v>
      </c>
      <c r="L58" s="339">
        <f t="shared" si="10"/>
        <v>56.98</v>
      </c>
    </row>
    <row r="59" spans="1:12" x14ac:dyDescent="0.25">
      <c r="A59" s="326" t="s">
        <v>989</v>
      </c>
      <c r="B59" s="340">
        <f>0.5+0.5+(60*2+70*2)*0.0254*0.15</f>
        <v>1.99</v>
      </c>
      <c r="C59" s="340">
        <f>0.5+0.5+(60*2+90*2)*0.0254*0.15</f>
        <v>2.14</v>
      </c>
      <c r="D59" s="340">
        <f>0.5+0.5+(66*2+90*2)*0.0254*0.15</f>
        <v>2.19</v>
      </c>
      <c r="E59" s="340">
        <f>0.5+0.5+(90*2+90*2)*0.0254*0.15</f>
        <v>2.37</v>
      </c>
      <c r="F59" s="340">
        <f>0.5+0.5+(108*2+90*2)*0.0254*0.15</f>
        <v>2.5099999999999998</v>
      </c>
      <c r="H59" s="340">
        <f>0.5+0.5+(60*2+70*2)*0.0254*0.15</f>
        <v>1.99</v>
      </c>
      <c r="I59" s="340">
        <f>0.5+0.5+(60*2+90*2)*0.0254*0.15</f>
        <v>2.14</v>
      </c>
      <c r="J59" s="340">
        <f>0.5+0.5+(66*2+90*2)*0.0254*0.15</f>
        <v>2.19</v>
      </c>
      <c r="K59" s="340">
        <f>0.5+0.5+(90*2+90*2)*0.0254*0.15</f>
        <v>2.37</v>
      </c>
      <c r="L59" s="340">
        <f>0.5+0.5+(108*2+90*2)*0.0254*0.15</f>
        <v>2.5099999999999998</v>
      </c>
    </row>
    <row r="60" spans="1:12" x14ac:dyDescent="0.25">
      <c r="A60" s="326" t="s">
        <v>990</v>
      </c>
      <c r="B60" s="341">
        <f>(3000+1265+355+40)/65*(B51*B52*B53)/B54/10^6+720/20000</f>
        <v>0.59</v>
      </c>
      <c r="C60" s="341">
        <f>(3000+1265+355+40)/65*(C51*C52*C53)/C54/10^6+720/20000</f>
        <v>0.83</v>
      </c>
      <c r="D60" s="341">
        <f t="shared" ref="D60:L60" si="11">(3000+1265+355+40)/65*(D51*D52*D53)/D54/10^6+720/20000</f>
        <v>0.87</v>
      </c>
      <c r="E60" s="341">
        <f t="shared" si="11"/>
        <v>1.1299999999999999</v>
      </c>
      <c r="F60" s="341">
        <f t="shared" si="11"/>
        <v>1.38</v>
      </c>
      <c r="H60" s="341">
        <f t="shared" si="11"/>
        <v>0.59</v>
      </c>
      <c r="I60" s="341">
        <f t="shared" si="11"/>
        <v>0.83</v>
      </c>
      <c r="J60" s="341">
        <f t="shared" si="11"/>
        <v>0.87</v>
      </c>
      <c r="K60" s="341">
        <f t="shared" si="11"/>
        <v>1.1299999999999999</v>
      </c>
      <c r="L60" s="341">
        <f t="shared" si="11"/>
        <v>1.38</v>
      </c>
    </row>
    <row r="61" spans="1:12" x14ac:dyDescent="0.25">
      <c r="A61" s="326" t="s">
        <v>991</v>
      </c>
      <c r="B61" s="342">
        <f>B59*0.13</f>
        <v>0.26</v>
      </c>
      <c r="C61" s="342">
        <f>C59*0.13</f>
        <v>0.28000000000000003</v>
      </c>
      <c r="D61" s="342">
        <f t="shared" ref="D61:L61" si="12">D59*0.13</f>
        <v>0.28000000000000003</v>
      </c>
      <c r="E61" s="342">
        <f t="shared" si="12"/>
        <v>0.31</v>
      </c>
      <c r="F61" s="342">
        <f t="shared" si="12"/>
        <v>0.33</v>
      </c>
      <c r="H61" s="342">
        <f t="shared" si="12"/>
        <v>0.26</v>
      </c>
      <c r="I61" s="342">
        <f t="shared" si="12"/>
        <v>0.28000000000000003</v>
      </c>
      <c r="J61" s="342">
        <f t="shared" si="12"/>
        <v>0.28000000000000003</v>
      </c>
      <c r="K61" s="342">
        <f t="shared" si="12"/>
        <v>0.31</v>
      </c>
      <c r="L61" s="342">
        <f t="shared" si="12"/>
        <v>0.33</v>
      </c>
    </row>
    <row r="62" spans="1:12" x14ac:dyDescent="0.25">
      <c r="A62" s="326" t="s">
        <v>992</v>
      </c>
      <c r="B62" s="343">
        <v>8.1</v>
      </c>
      <c r="C62" s="343">
        <v>8.1</v>
      </c>
      <c r="D62" s="343">
        <v>8.1</v>
      </c>
      <c r="E62" s="343">
        <v>8.1</v>
      </c>
      <c r="F62" s="343">
        <v>8.1</v>
      </c>
      <c r="H62" s="343">
        <v>8.1</v>
      </c>
      <c r="I62" s="343">
        <v>8.1</v>
      </c>
      <c r="J62" s="343">
        <v>8.1</v>
      </c>
      <c r="K62" s="343">
        <v>8.1</v>
      </c>
      <c r="L62" s="343">
        <v>8.1</v>
      </c>
    </row>
    <row r="63" spans="1:12" x14ac:dyDescent="0.25">
      <c r="A63" s="326" t="s">
        <v>993</v>
      </c>
      <c r="B63" s="363"/>
      <c r="C63" s="363"/>
      <c r="D63" s="363"/>
      <c r="E63" s="363"/>
      <c r="F63" s="363"/>
      <c r="H63" s="363"/>
      <c r="I63" s="363"/>
      <c r="J63" s="363"/>
      <c r="K63" s="363"/>
      <c r="L63" s="363"/>
    </row>
    <row r="64" spans="1:12" ht="18.75" customHeight="1" x14ac:dyDescent="0.25">
      <c r="A64" s="344" t="s">
        <v>994</v>
      </c>
      <c r="B64" s="345">
        <f>B59+B60+B61</f>
        <v>2.84</v>
      </c>
      <c r="C64" s="345">
        <f>C59+C60+C61</f>
        <v>3.25</v>
      </c>
      <c r="D64" s="345">
        <f t="shared" ref="D64:L64" si="13">D59+D60+D61</f>
        <v>3.34</v>
      </c>
      <c r="E64" s="345">
        <f t="shared" si="13"/>
        <v>3.81</v>
      </c>
      <c r="F64" s="345">
        <f t="shared" si="13"/>
        <v>4.22</v>
      </c>
      <c r="H64" s="345">
        <f t="shared" si="13"/>
        <v>2.84</v>
      </c>
      <c r="I64" s="345">
        <f t="shared" si="13"/>
        <v>3.25</v>
      </c>
      <c r="J64" s="345">
        <f t="shared" si="13"/>
        <v>3.34</v>
      </c>
      <c r="K64" s="345">
        <f t="shared" si="13"/>
        <v>3.81</v>
      </c>
      <c r="L64" s="345">
        <f t="shared" si="13"/>
        <v>4.22</v>
      </c>
    </row>
    <row r="65" spans="1:24" ht="18.75" customHeight="1" x14ac:dyDescent="0.25">
      <c r="A65" s="344" t="s">
        <v>995</v>
      </c>
      <c r="B65" s="345">
        <f>B58+B64</f>
        <v>29.65</v>
      </c>
      <c r="C65" s="345">
        <f>C58+C64</f>
        <v>37.619999999999997</v>
      </c>
      <c r="D65" s="345">
        <f t="shared" ref="D65:L65" si="14">D58+D64</f>
        <v>40.4</v>
      </c>
      <c r="E65" s="345">
        <f t="shared" si="14"/>
        <v>52.06</v>
      </c>
      <c r="F65" s="345">
        <f t="shared" si="14"/>
        <v>61.2</v>
      </c>
      <c r="H65" s="345">
        <f t="shared" si="14"/>
        <v>29.82</v>
      </c>
      <c r="I65" s="345">
        <f t="shared" si="14"/>
        <v>37.619999999999997</v>
      </c>
      <c r="J65" s="345">
        <f t="shared" si="14"/>
        <v>40.4</v>
      </c>
      <c r="K65" s="345">
        <f t="shared" si="14"/>
        <v>52.06</v>
      </c>
      <c r="L65" s="345">
        <f t="shared" si="14"/>
        <v>61.2</v>
      </c>
    </row>
    <row r="66" spans="1:24" ht="18.75" customHeight="1" x14ac:dyDescent="0.25">
      <c r="A66" s="346" t="s">
        <v>996</v>
      </c>
      <c r="B66" s="347">
        <f>B65/(B62+B63)</f>
        <v>3.66</v>
      </c>
      <c r="C66" s="347">
        <f>C65/(C62+C63)</f>
        <v>4.6399999999999997</v>
      </c>
      <c r="D66" s="347">
        <f t="shared" ref="D66:L66" si="15">D65/(D62+D63)</f>
        <v>4.99</v>
      </c>
      <c r="E66" s="347">
        <f t="shared" si="15"/>
        <v>6.43</v>
      </c>
      <c r="F66" s="347">
        <f t="shared" si="15"/>
        <v>7.56</v>
      </c>
      <c r="H66" s="347">
        <f t="shared" si="15"/>
        <v>3.68</v>
      </c>
      <c r="I66" s="347">
        <f t="shared" si="15"/>
        <v>4.6399999999999997</v>
      </c>
      <c r="J66" s="347">
        <f t="shared" si="15"/>
        <v>4.99</v>
      </c>
      <c r="K66" s="347">
        <f t="shared" si="15"/>
        <v>6.43</v>
      </c>
      <c r="L66" s="347">
        <f t="shared" si="15"/>
        <v>7.56</v>
      </c>
    </row>
    <row r="67" spans="1:24" ht="18.75" customHeight="1" x14ac:dyDescent="0.25">
      <c r="A67" s="348">
        <v>1.05</v>
      </c>
      <c r="B67" s="364">
        <f>B65*$A$67</f>
        <v>31.13</v>
      </c>
      <c r="C67" s="364">
        <f>C65*$A$67</f>
        <v>39.5</v>
      </c>
      <c r="D67" s="364">
        <f>D65*$A$67</f>
        <v>42.42</v>
      </c>
      <c r="E67" s="364">
        <f>E65*$A$67</f>
        <v>54.66</v>
      </c>
      <c r="F67" s="364">
        <f>F65*$A$67</f>
        <v>64.260000000000005</v>
      </c>
      <c r="H67" s="364">
        <f>H65*$A$67</f>
        <v>31.31</v>
      </c>
      <c r="I67" s="364">
        <f>I65*$A$67</f>
        <v>39.5</v>
      </c>
      <c r="J67" s="364">
        <f>J65*$A$67</f>
        <v>42.42</v>
      </c>
      <c r="K67" s="364">
        <f>K65*$A$67</f>
        <v>54.66</v>
      </c>
      <c r="L67" s="364">
        <f>L65*$A$67</f>
        <v>64.260000000000005</v>
      </c>
    </row>
    <row r="68" spans="1:24" x14ac:dyDescent="0.25">
      <c r="A68" s="346" t="s">
        <v>997</v>
      </c>
      <c r="B68" s="349">
        <f>B67/B62+B63</f>
        <v>3.84</v>
      </c>
      <c r="C68" s="349">
        <f>C67/C62+C63</f>
        <v>4.88</v>
      </c>
      <c r="D68" s="349">
        <f t="shared" ref="D68:L68" si="16">D67/D62+D63</f>
        <v>5.24</v>
      </c>
      <c r="E68" s="349">
        <f t="shared" si="16"/>
        <v>6.75</v>
      </c>
      <c r="F68" s="349">
        <f t="shared" si="16"/>
        <v>7.93</v>
      </c>
      <c r="H68" s="349">
        <f t="shared" si="16"/>
        <v>3.87</v>
      </c>
      <c r="I68" s="349">
        <f t="shared" si="16"/>
        <v>4.88</v>
      </c>
      <c r="J68" s="349">
        <f t="shared" si="16"/>
        <v>5.24</v>
      </c>
      <c r="K68" s="349">
        <f t="shared" si="16"/>
        <v>6.75</v>
      </c>
      <c r="L68" s="349">
        <f t="shared" si="16"/>
        <v>7.93</v>
      </c>
    </row>
    <row r="69" spans="1:24" ht="14.25" customHeight="1" x14ac:dyDescent="0.25"/>
    <row r="70" spans="1:24" s="370" customFormat="1" ht="18.75" customHeight="1" x14ac:dyDescent="0.25">
      <c r="A70" s="366" t="s">
        <v>1021</v>
      </c>
      <c r="B70" s="367">
        <v>3.72</v>
      </c>
      <c r="C70" s="368">
        <v>4.66</v>
      </c>
      <c r="D70" s="368">
        <v>5.04</v>
      </c>
      <c r="E70" s="368">
        <v>6.34</v>
      </c>
      <c r="F70" s="368">
        <v>7.38</v>
      </c>
      <c r="G70" s="369"/>
      <c r="H70" s="367">
        <v>3.84</v>
      </c>
      <c r="I70" s="367">
        <v>4.78</v>
      </c>
      <c r="J70" s="367">
        <v>5.17</v>
      </c>
      <c r="K70" s="367">
        <v>6.49</v>
      </c>
      <c r="L70" s="367">
        <v>7.54</v>
      </c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</row>
    <row r="71" spans="1:24" s="370" customFormat="1" ht="18.75" customHeight="1" x14ac:dyDescent="0.25">
      <c r="A71" s="366" t="s">
        <v>1022</v>
      </c>
      <c r="B71" s="367">
        <v>3.71</v>
      </c>
      <c r="C71" s="368">
        <v>4.6500000000000004</v>
      </c>
      <c r="D71" s="368">
        <v>5.03</v>
      </c>
      <c r="E71" s="368">
        <v>6.33</v>
      </c>
      <c r="F71" s="368">
        <v>7.38</v>
      </c>
      <c r="G71" s="369"/>
      <c r="H71" s="371">
        <v>3.81</v>
      </c>
      <c r="I71" s="371">
        <v>4.75</v>
      </c>
      <c r="J71" s="371">
        <v>5.14</v>
      </c>
      <c r="K71" s="371">
        <v>6.46</v>
      </c>
      <c r="L71" s="371">
        <v>7.51</v>
      </c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</row>
    <row r="72" spans="1:24" x14ac:dyDescent="0.25">
      <c r="A72" s="365" t="s">
        <v>1023</v>
      </c>
      <c r="B72" s="372" t="s">
        <v>1024</v>
      </c>
      <c r="C72" s="372" t="s">
        <v>1025</v>
      </c>
      <c r="D72" s="372" t="s">
        <v>1026</v>
      </c>
      <c r="E72" s="372" t="s">
        <v>1027</v>
      </c>
      <c r="F72" s="372" t="s">
        <v>1028</v>
      </c>
      <c r="H72" s="373" t="s">
        <v>1024</v>
      </c>
      <c r="I72" s="373" t="s">
        <v>1025</v>
      </c>
      <c r="J72" s="373" t="s">
        <v>1026</v>
      </c>
      <c r="K72" s="373" t="s">
        <v>1027</v>
      </c>
      <c r="L72" s="373" t="s">
        <v>1028</v>
      </c>
    </row>
    <row r="73" spans="1:24" x14ac:dyDescent="0.25">
      <c r="H73" s="374"/>
    </row>
    <row r="74" spans="1:24" x14ac:dyDescent="0.25">
      <c r="A74" s="375" t="s">
        <v>1029</v>
      </c>
      <c r="B74" s="376">
        <v>3.3</v>
      </c>
      <c r="F74" s="395"/>
      <c r="G74" s="395"/>
      <c r="H74" s="377">
        <v>3.4</v>
      </c>
    </row>
    <row r="75" spans="1:24" x14ac:dyDescent="0.25">
      <c r="A75" s="375" t="s">
        <v>1023</v>
      </c>
      <c r="B75" s="378" t="s">
        <v>1030</v>
      </c>
      <c r="F75" s="395"/>
      <c r="G75" s="395"/>
      <c r="H75" s="379" t="s">
        <v>1030</v>
      </c>
    </row>
    <row r="76" spans="1:24" x14ac:dyDescent="0.25">
      <c r="B76" s="352" t="s">
        <v>1031</v>
      </c>
      <c r="H76" s="380" t="s">
        <v>1032</v>
      </c>
    </row>
  </sheetData>
  <mergeCells count="2">
    <mergeCell ref="F74:G74"/>
    <mergeCell ref="F75:G75"/>
  </mergeCells>
  <phoneticPr fontId="60" type="noConversion"/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8A33-4373-4FB8-A46D-D0C1256EFB67}">
  <sheetPr>
    <pageSetUpPr fitToPage="1"/>
  </sheetPr>
  <dimension ref="A1:BV710"/>
  <sheetViews>
    <sheetView showGridLines="0" topLeftCell="C1" zoomScale="80" zoomScaleNormal="80" workbookViewId="0">
      <selection activeCell="C37" sqref="C37"/>
    </sheetView>
  </sheetViews>
  <sheetFormatPr defaultColWidth="12.42578125" defaultRowHeight="15" x14ac:dyDescent="0.2"/>
  <cols>
    <col min="1" max="1" width="4.42578125" style="123" customWidth="1"/>
    <col min="2" max="2" width="29.140625" style="124" customWidth="1"/>
    <col min="3" max="3" width="76.42578125" style="124" bestFit="1" customWidth="1"/>
    <col min="4" max="4" width="11.140625" style="123" customWidth="1"/>
    <col min="5" max="5" width="17.140625" style="123" customWidth="1"/>
    <col min="6" max="6" width="15.42578125" style="123" customWidth="1"/>
    <col min="7" max="7" width="9.5703125" style="123" customWidth="1"/>
    <col min="8" max="8" width="15.28515625" style="123" bestFit="1" customWidth="1"/>
    <col min="9" max="9" width="13.140625" style="123" customWidth="1"/>
    <col min="10" max="10" width="20.5703125" style="124" customWidth="1"/>
    <col min="11" max="12" width="9.85546875" style="123" customWidth="1"/>
    <col min="13" max="13" width="10.85546875" style="123" customWidth="1"/>
    <col min="14" max="14" width="13.7109375" style="125" customWidth="1"/>
    <col min="15" max="16" width="7.85546875" style="123" customWidth="1"/>
    <col min="17" max="17" width="14.28515625" style="123" customWidth="1"/>
    <col min="18" max="21" width="9.7109375" style="123" customWidth="1"/>
    <col min="22" max="22" width="21.42578125" style="126" customWidth="1"/>
    <col min="23" max="23" width="8.5703125" style="126" customWidth="1"/>
    <col min="24" max="27" width="9.140625" style="126" customWidth="1"/>
    <col min="28" max="28" width="1.5703125" style="123" customWidth="1"/>
    <col min="29" max="29" width="8.5703125" style="123" customWidth="1"/>
    <col min="30" max="30" width="6" style="123" customWidth="1"/>
    <col min="31" max="31" width="7.28515625" style="125" customWidth="1"/>
    <col min="32" max="32" width="8.5703125" style="123" customWidth="1"/>
    <col min="33" max="40" width="7.28515625" style="123" customWidth="1"/>
    <col min="41" max="41" width="7.28515625" style="300" customWidth="1"/>
    <col min="42" max="42" width="7.28515625" style="153" customWidth="1"/>
    <col min="43" max="54" width="7.28515625" style="123" customWidth="1"/>
    <col min="55" max="55" width="8.5703125" style="125" customWidth="1"/>
    <col min="56" max="61" width="12.42578125" style="123" customWidth="1"/>
    <col min="62" max="16384" width="12.42578125" style="123"/>
  </cols>
  <sheetData>
    <row r="1" spans="1:54" ht="35.450000000000003" customHeight="1" thickBot="1" x14ac:dyDescent="0.3">
      <c r="AE1" s="403" t="s">
        <v>826</v>
      </c>
      <c r="AF1" s="127" t="s">
        <v>827</v>
      </c>
      <c r="AG1" s="128" t="s">
        <v>828</v>
      </c>
      <c r="AH1" s="128" t="s">
        <v>829</v>
      </c>
      <c r="AI1" s="128" t="s">
        <v>830</v>
      </c>
      <c r="AJ1" s="128" t="s">
        <v>831</v>
      </c>
      <c r="AK1" s="129" t="s">
        <v>832</v>
      </c>
      <c r="AL1" s="129" t="s">
        <v>833</v>
      </c>
      <c r="AM1" s="129" t="s">
        <v>834</v>
      </c>
      <c r="AN1" s="129" t="s">
        <v>835</v>
      </c>
      <c r="AO1" s="128" t="s">
        <v>836</v>
      </c>
      <c r="AP1" s="128" t="s">
        <v>837</v>
      </c>
      <c r="AQ1" s="128" t="s">
        <v>838</v>
      </c>
      <c r="AR1" s="128" t="s">
        <v>839</v>
      </c>
      <c r="AS1" s="128" t="s">
        <v>840</v>
      </c>
      <c r="AT1" s="128" t="s">
        <v>841</v>
      </c>
      <c r="AU1" s="128" t="s">
        <v>842</v>
      </c>
      <c r="AV1" s="130" t="s">
        <v>843</v>
      </c>
      <c r="AW1" s="130" t="s">
        <v>844</v>
      </c>
      <c r="AX1" s="128" t="s">
        <v>845</v>
      </c>
      <c r="AY1" s="128" t="s">
        <v>846</v>
      </c>
      <c r="AZ1" s="128" t="s">
        <v>847</v>
      </c>
      <c r="BA1" s="128" t="s">
        <v>848</v>
      </c>
      <c r="BB1" s="131" t="s">
        <v>849</v>
      </c>
    </row>
    <row r="2" spans="1:54" ht="16.5" customHeight="1" x14ac:dyDescent="0.25">
      <c r="A2" s="132"/>
      <c r="B2" s="406" t="s">
        <v>850</v>
      </c>
      <c r="C2" s="408" t="s">
        <v>851</v>
      </c>
      <c r="D2" s="410" t="s">
        <v>852</v>
      </c>
      <c r="E2" s="412" t="s">
        <v>853</v>
      </c>
      <c r="F2" s="412"/>
      <c r="G2" s="133"/>
      <c r="H2" s="414"/>
      <c r="I2" s="416" t="s">
        <v>854</v>
      </c>
      <c r="J2" s="414" t="s">
        <v>855</v>
      </c>
      <c r="K2" s="418">
        <f>[10]Settings!B3</f>
        <v>2025</v>
      </c>
      <c r="AE2" s="404"/>
      <c r="AF2" s="134">
        <v>10</v>
      </c>
      <c r="AG2" s="135">
        <v>34</v>
      </c>
      <c r="AH2" s="135">
        <v>16</v>
      </c>
      <c r="AI2" s="135">
        <v>55</v>
      </c>
      <c r="AJ2" s="135"/>
      <c r="AK2" s="135">
        <v>191</v>
      </c>
      <c r="AL2" s="135">
        <v>164</v>
      </c>
      <c r="AM2" s="135">
        <v>110</v>
      </c>
      <c r="AN2" s="135">
        <v>781</v>
      </c>
      <c r="AO2" s="135"/>
      <c r="AP2" s="135">
        <v>720</v>
      </c>
      <c r="AQ2" s="135"/>
      <c r="AR2" s="135">
        <v>393</v>
      </c>
      <c r="AS2" s="135">
        <v>366</v>
      </c>
      <c r="AT2" s="135"/>
      <c r="AU2" s="135"/>
      <c r="AV2" s="136"/>
      <c r="AW2" s="136"/>
      <c r="AX2" s="135"/>
      <c r="AY2" s="135"/>
      <c r="AZ2" s="135"/>
      <c r="BA2" s="135"/>
      <c r="BB2" s="137"/>
    </row>
    <row r="3" spans="1:54" ht="18.75" thickBot="1" x14ac:dyDescent="0.3">
      <c r="B3" s="407"/>
      <c r="C3" s="409"/>
      <c r="D3" s="411"/>
      <c r="E3" s="413"/>
      <c r="F3" s="413"/>
      <c r="G3" s="138"/>
      <c r="H3" s="415"/>
      <c r="I3" s="417"/>
      <c r="J3" s="415"/>
      <c r="K3" s="419"/>
      <c r="AE3" s="404"/>
      <c r="AF3" s="139"/>
      <c r="AG3" s="140">
        <v>745</v>
      </c>
      <c r="AH3" s="140">
        <v>67</v>
      </c>
      <c r="AI3" s="140">
        <v>93</v>
      </c>
      <c r="AJ3" s="140"/>
      <c r="AK3" s="140"/>
      <c r="AL3" s="140"/>
      <c r="AM3" s="140">
        <v>169</v>
      </c>
      <c r="AN3" s="135"/>
      <c r="AO3" s="135"/>
      <c r="AP3" s="135"/>
      <c r="AQ3" s="135">
        <v>292</v>
      </c>
      <c r="AR3" s="135">
        <v>407</v>
      </c>
      <c r="AS3" s="135">
        <v>409</v>
      </c>
      <c r="AT3" s="135"/>
      <c r="AU3" s="135"/>
      <c r="AV3" s="136"/>
      <c r="AW3" s="136"/>
      <c r="AX3" s="135"/>
      <c r="AY3" s="135"/>
      <c r="AZ3" s="135"/>
      <c r="BA3" s="135"/>
      <c r="BB3" s="137"/>
    </row>
    <row r="4" spans="1:54" ht="15.75" x14ac:dyDescent="0.25">
      <c r="B4" s="141"/>
      <c r="C4" s="142"/>
      <c r="D4" s="143"/>
      <c r="E4" s="143"/>
      <c r="F4" s="143"/>
      <c r="G4" s="143"/>
      <c r="H4" s="143"/>
      <c r="I4" s="143"/>
      <c r="J4" s="142"/>
      <c r="K4" s="144"/>
      <c r="AE4" s="404"/>
      <c r="AF4" s="139"/>
      <c r="AG4" s="140"/>
      <c r="AH4" s="140"/>
      <c r="AI4" s="140">
        <v>751</v>
      </c>
      <c r="AJ4" s="140"/>
      <c r="AK4" s="140"/>
      <c r="AL4" s="140"/>
      <c r="AM4" s="140">
        <v>236</v>
      </c>
      <c r="AN4" s="135"/>
      <c r="AO4" s="135"/>
      <c r="AP4" s="135"/>
      <c r="AQ4" s="135">
        <v>437</v>
      </c>
      <c r="AR4" s="135"/>
      <c r="AS4" s="135"/>
      <c r="AT4" s="135"/>
      <c r="AU4" s="135"/>
      <c r="AV4" s="136"/>
      <c r="AW4" s="136"/>
      <c r="AX4" s="135"/>
      <c r="AY4" s="135"/>
      <c r="AZ4" s="135"/>
      <c r="BA4" s="135"/>
      <c r="BB4" s="137"/>
    </row>
    <row r="5" spans="1:54" ht="15.75" x14ac:dyDescent="0.2">
      <c r="B5" s="145" t="s">
        <v>856</v>
      </c>
      <c r="C5" s="146">
        <v>941</v>
      </c>
      <c r="D5" s="147"/>
      <c r="E5" s="148" t="s">
        <v>857</v>
      </c>
      <c r="F5" s="149"/>
      <c r="G5" s="150"/>
      <c r="H5" s="147"/>
      <c r="I5" s="151" t="s">
        <v>858</v>
      </c>
      <c r="J5" s="146" t="s">
        <v>859</v>
      </c>
      <c r="K5" s="152"/>
      <c r="M5" s="153"/>
      <c r="N5" s="154"/>
      <c r="AE5" s="404"/>
      <c r="AF5" s="134"/>
      <c r="AG5" s="135"/>
      <c r="AH5" s="135"/>
      <c r="AI5" s="135"/>
      <c r="AJ5" s="135"/>
      <c r="AK5" s="135"/>
      <c r="AL5" s="135"/>
      <c r="AM5" s="135"/>
      <c r="AN5" s="135">
        <v>263</v>
      </c>
      <c r="AO5" s="135"/>
      <c r="AP5" s="135"/>
      <c r="AQ5" s="135"/>
      <c r="AR5" s="135"/>
      <c r="AS5" s="135"/>
      <c r="AT5" s="135"/>
      <c r="AU5" s="135"/>
      <c r="AV5" s="136"/>
      <c r="AW5" s="136"/>
      <c r="AX5" s="135"/>
      <c r="AY5" s="135"/>
      <c r="AZ5" s="135"/>
      <c r="BA5" s="135"/>
      <c r="BB5" s="137"/>
    </row>
    <row r="6" spans="1:54" ht="15.75" x14ac:dyDescent="0.2">
      <c r="B6" s="145" t="s">
        <v>860</v>
      </c>
      <c r="C6" s="155"/>
      <c r="D6" s="147"/>
      <c r="E6" s="148" t="s">
        <v>861</v>
      </c>
      <c r="F6" s="149"/>
      <c r="G6" s="150"/>
      <c r="H6" s="147"/>
      <c r="I6" s="151" t="s">
        <v>862</v>
      </c>
      <c r="J6" s="155" t="s">
        <v>863</v>
      </c>
      <c r="K6" s="152"/>
      <c r="M6" s="153"/>
      <c r="N6" s="154"/>
      <c r="AE6" s="404"/>
      <c r="AF6" s="134"/>
      <c r="AG6" s="135"/>
      <c r="AH6" s="135"/>
      <c r="AI6" s="135"/>
      <c r="AJ6" s="135"/>
      <c r="AK6" s="135"/>
      <c r="AL6" s="135"/>
      <c r="AM6" s="135">
        <v>265</v>
      </c>
      <c r="AN6" s="135"/>
      <c r="AO6" s="135"/>
      <c r="AP6" s="140"/>
      <c r="AQ6" s="135"/>
      <c r="AR6" s="135"/>
      <c r="AS6" s="135"/>
      <c r="AT6" s="135"/>
      <c r="AU6" s="135"/>
      <c r="AV6" s="136"/>
      <c r="AW6" s="136"/>
      <c r="AX6" s="135"/>
      <c r="AY6" s="135"/>
      <c r="AZ6" s="135"/>
      <c r="BA6" s="135"/>
      <c r="BB6" s="137"/>
    </row>
    <row r="7" spans="1:54" ht="15.75" x14ac:dyDescent="0.2">
      <c r="B7" s="145" t="s">
        <v>864</v>
      </c>
      <c r="C7" s="155" t="s">
        <v>865</v>
      </c>
      <c r="D7" s="147"/>
      <c r="E7" s="151" t="s">
        <v>866</v>
      </c>
      <c r="F7" s="149">
        <v>244</v>
      </c>
      <c r="G7" s="150"/>
      <c r="H7" s="147"/>
      <c r="I7" s="151" t="s">
        <v>867</v>
      </c>
      <c r="J7" s="155">
        <v>9840</v>
      </c>
      <c r="K7" s="152"/>
      <c r="M7" s="153"/>
      <c r="N7" s="154"/>
      <c r="AE7" s="404"/>
      <c r="AF7" s="134"/>
      <c r="AG7" s="135"/>
      <c r="AH7" s="135"/>
      <c r="AI7" s="135"/>
      <c r="AJ7" s="135"/>
      <c r="AK7" s="135"/>
      <c r="AL7" s="135"/>
      <c r="AM7" s="135">
        <v>274</v>
      </c>
      <c r="AN7" s="135"/>
      <c r="AO7" s="135"/>
      <c r="AP7" s="135"/>
      <c r="AQ7" s="135"/>
      <c r="AR7" s="135"/>
      <c r="AS7" s="135"/>
      <c r="AT7" s="135"/>
      <c r="AU7" s="135"/>
      <c r="AV7" s="136"/>
      <c r="AW7" s="136"/>
      <c r="AX7" s="135"/>
      <c r="AY7" s="135"/>
      <c r="AZ7" s="135"/>
      <c r="BA7" s="135"/>
      <c r="BB7" s="137"/>
    </row>
    <row r="8" spans="1:54" ht="15.75" x14ac:dyDescent="0.2">
      <c r="B8" s="145"/>
      <c r="C8" s="156"/>
      <c r="D8" s="147"/>
      <c r="E8" s="157" t="s">
        <v>868</v>
      </c>
      <c r="F8" s="158" t="s">
        <v>869</v>
      </c>
      <c r="G8" s="150"/>
      <c r="H8" s="147"/>
      <c r="I8" s="148"/>
      <c r="J8" s="156"/>
      <c r="K8" s="152"/>
      <c r="M8" s="153"/>
      <c r="N8" s="154"/>
      <c r="AE8" s="404"/>
      <c r="AF8" s="134"/>
      <c r="AG8" s="135"/>
      <c r="AH8" s="135"/>
      <c r="AI8" s="135"/>
      <c r="AJ8" s="135"/>
      <c r="AK8" s="135"/>
      <c r="AL8" s="135"/>
      <c r="AM8" s="135"/>
      <c r="AN8" s="135">
        <v>722</v>
      </c>
      <c r="AO8" s="135"/>
      <c r="AP8" s="135"/>
      <c r="AQ8" s="135"/>
      <c r="AR8" s="135"/>
      <c r="AS8" s="135"/>
      <c r="AT8" s="135"/>
      <c r="AU8" s="135"/>
      <c r="AV8" s="136"/>
      <c r="AW8" s="136"/>
      <c r="AX8" s="135"/>
      <c r="AY8" s="135"/>
      <c r="AZ8" s="135"/>
      <c r="BA8" s="135"/>
      <c r="BB8" s="137"/>
    </row>
    <row r="9" spans="1:54" ht="15.75" x14ac:dyDescent="0.2">
      <c r="B9" s="159" t="s">
        <v>870</v>
      </c>
      <c r="C9" s="146">
        <v>53909938</v>
      </c>
      <c r="D9" s="147"/>
      <c r="E9" s="157" t="s">
        <v>871</v>
      </c>
      <c r="F9" s="149" t="s">
        <v>872</v>
      </c>
      <c r="G9" s="150"/>
      <c r="H9" s="147"/>
      <c r="I9" s="148"/>
      <c r="J9" s="156"/>
      <c r="K9" s="152"/>
      <c r="M9" s="153"/>
      <c r="N9" s="154"/>
      <c r="AE9" s="404"/>
      <c r="AF9" s="134"/>
      <c r="AG9" s="135"/>
      <c r="AH9" s="135"/>
      <c r="AI9" s="135"/>
      <c r="AJ9" s="135"/>
      <c r="AK9" s="135"/>
      <c r="AL9" s="135"/>
      <c r="AM9" s="135"/>
      <c r="AN9" s="135">
        <v>730</v>
      </c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7"/>
    </row>
    <row r="10" spans="1:54" ht="15.75" x14ac:dyDescent="0.2">
      <c r="B10" s="145" t="s">
        <v>873</v>
      </c>
      <c r="C10" s="155" t="s">
        <v>874</v>
      </c>
      <c r="D10" s="147"/>
      <c r="E10" s="151" t="s">
        <v>875</v>
      </c>
      <c r="F10" s="149" t="s">
        <v>876</v>
      </c>
      <c r="G10" s="150"/>
      <c r="H10" s="147"/>
      <c r="I10" s="160" t="s">
        <v>877</v>
      </c>
      <c r="J10" s="161">
        <f>SUMPRODUCT((AF19:BB19)*($AF$23:$BB$23))</f>
        <v>21888</v>
      </c>
      <c r="K10" s="152"/>
      <c r="M10" s="153"/>
      <c r="N10" s="154"/>
      <c r="AE10" s="404"/>
      <c r="AF10" s="134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7"/>
    </row>
    <row r="11" spans="1:54" ht="15.75" x14ac:dyDescent="0.25">
      <c r="B11" s="145"/>
      <c r="C11" s="156"/>
      <c r="D11" s="147"/>
      <c r="E11" s="151" t="s">
        <v>878</v>
      </c>
      <c r="F11" s="149" t="s">
        <v>876</v>
      </c>
      <c r="G11" s="150"/>
      <c r="H11" s="147"/>
      <c r="I11" s="162" t="s">
        <v>879</v>
      </c>
      <c r="J11" s="163">
        <f>SUMPRODUCT((AF20:BB20)*($AF$23:$BB$23))</f>
        <v>10272</v>
      </c>
      <c r="K11" s="152"/>
      <c r="AE11" s="404"/>
      <c r="AF11" s="134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7"/>
    </row>
    <row r="12" spans="1:54" ht="15.75" x14ac:dyDescent="0.25">
      <c r="B12" s="164" t="s">
        <v>880</v>
      </c>
      <c r="C12" s="165" t="s">
        <v>881</v>
      </c>
      <c r="D12" s="147"/>
      <c r="E12" s="151" t="s">
        <v>882</v>
      </c>
      <c r="F12" s="166" t="s">
        <v>0</v>
      </c>
      <c r="G12" s="150"/>
      <c r="H12" s="150"/>
      <c r="I12" s="162" t="s">
        <v>883</v>
      </c>
      <c r="J12" s="167">
        <f>IF(J10&gt;0,(J10-J11)/J10,0)</f>
        <v>0.53100000000000003</v>
      </c>
      <c r="K12" s="152"/>
      <c r="AE12" s="404"/>
      <c r="AF12" s="134"/>
      <c r="AG12" s="135"/>
      <c r="AH12" s="168"/>
      <c r="AI12" s="168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7"/>
    </row>
    <row r="13" spans="1:54" ht="15.75" x14ac:dyDescent="0.25">
      <c r="B13" s="145"/>
      <c r="C13" s="156"/>
      <c r="D13" s="150"/>
      <c r="E13" s="151" t="s">
        <v>884</v>
      </c>
      <c r="F13" s="169"/>
      <c r="G13" s="150"/>
      <c r="H13" s="150"/>
      <c r="I13" s="162" t="s">
        <v>885</v>
      </c>
      <c r="J13" s="170">
        <f>SUMPRODUCT((AF22:BB22)*($AF$23:$BB$23))</f>
        <v>1520</v>
      </c>
      <c r="K13" s="152"/>
      <c r="AE13" s="404"/>
      <c r="AF13" s="134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7"/>
    </row>
    <row r="14" spans="1:54" ht="15.75" x14ac:dyDescent="0.25">
      <c r="B14" s="164" t="s">
        <v>886</v>
      </c>
      <c r="C14" s="155" t="s">
        <v>887</v>
      </c>
      <c r="D14" s="150"/>
      <c r="E14" s="151" t="s">
        <v>888</v>
      </c>
      <c r="F14" s="171"/>
      <c r="G14" s="150"/>
      <c r="H14" s="150"/>
      <c r="I14" s="172" t="s">
        <v>889</v>
      </c>
      <c r="J14" s="173">
        <f>COUNTA(tblClustering[])</f>
        <v>26</v>
      </c>
      <c r="K14" s="152"/>
      <c r="AE14" s="404"/>
      <c r="AF14" s="134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7"/>
    </row>
    <row r="15" spans="1:54" ht="15.75" x14ac:dyDescent="0.2">
      <c r="B15" s="174"/>
      <c r="C15" s="156"/>
      <c r="D15" s="150"/>
      <c r="E15" s="148"/>
      <c r="F15" s="150"/>
      <c r="G15" s="150"/>
      <c r="H15" s="150"/>
      <c r="I15" s="150"/>
      <c r="J15" s="156"/>
      <c r="K15" s="152"/>
      <c r="M15" s="153"/>
      <c r="N15" s="154"/>
      <c r="AE15" s="404"/>
      <c r="AF15" s="175"/>
      <c r="AG15" s="135"/>
      <c r="AH15" s="168"/>
      <c r="AI15" s="168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7"/>
    </row>
    <row r="16" spans="1:54" ht="16.5" thickBot="1" x14ac:dyDescent="0.25">
      <c r="B16" s="176" t="s">
        <v>890</v>
      </c>
      <c r="C16" s="177"/>
      <c r="D16" s="178"/>
      <c r="E16" s="178"/>
      <c r="F16" s="179"/>
      <c r="G16" s="179"/>
      <c r="H16" s="180" t="s">
        <v>891</v>
      </c>
      <c r="I16" s="181" t="s">
        <v>892</v>
      </c>
      <c r="J16" s="182" t="s">
        <v>893</v>
      </c>
      <c r="K16" s="183">
        <v>43760</v>
      </c>
      <c r="M16" s="153"/>
      <c r="N16" s="154"/>
      <c r="AE16" s="404"/>
      <c r="AF16" s="175"/>
      <c r="AG16" s="135"/>
      <c r="AH16" s="168"/>
      <c r="AI16" s="168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7"/>
    </row>
    <row r="17" spans="1:56" ht="15.75" x14ac:dyDescent="0.25">
      <c r="B17" s="184"/>
      <c r="AE17" s="405"/>
      <c r="AF17" s="185"/>
      <c r="AG17" s="186"/>
      <c r="AH17" s="187"/>
      <c r="AI17" s="187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8"/>
    </row>
    <row r="18" spans="1:56" ht="16.5" thickBot="1" x14ac:dyDescent="0.25">
      <c r="B18" s="189" t="s">
        <v>894</v>
      </c>
      <c r="D18" s="190"/>
      <c r="E18" s="191" t="s">
        <v>895</v>
      </c>
      <c r="F18" s="192" t="s">
        <v>896</v>
      </c>
      <c r="H18" s="193" t="s">
        <v>897</v>
      </c>
      <c r="AC18" s="125"/>
      <c r="AD18" s="125"/>
      <c r="AE18" s="153"/>
      <c r="AF18" s="134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7"/>
      <c r="BC18" s="153"/>
      <c r="BD18" s="153"/>
    </row>
    <row r="19" spans="1:56" ht="15.95" customHeight="1" x14ac:dyDescent="0.2">
      <c r="C19" s="194"/>
      <c r="D19" s="195" t="s">
        <v>898</v>
      </c>
      <c r="E19" s="196">
        <v>45976</v>
      </c>
      <c r="F19" s="194">
        <v>45991</v>
      </c>
      <c r="H19" s="124"/>
      <c r="I19" s="124"/>
      <c r="AA19" s="197"/>
      <c r="AB19" s="153"/>
      <c r="AE19" s="198" t="s">
        <v>899</v>
      </c>
      <c r="AF19" s="199">
        <f>SUMPRODUCT($K26:$K404,AF26:AF404)</f>
        <v>2016</v>
      </c>
      <c r="AG19" s="200">
        <f t="shared" ref="AG19:BB19" si="0">SUMPRODUCT($K26:$K404,AG26:AG404)</f>
        <v>1152</v>
      </c>
      <c r="AH19" s="200">
        <f t="shared" si="0"/>
        <v>864</v>
      </c>
      <c r="AI19" s="200">
        <f t="shared" si="0"/>
        <v>576</v>
      </c>
      <c r="AJ19" s="199">
        <f t="shared" si="0"/>
        <v>0</v>
      </c>
      <c r="AK19" s="199">
        <f t="shared" si="0"/>
        <v>1152</v>
      </c>
      <c r="AL19" s="199">
        <f t="shared" si="0"/>
        <v>1152</v>
      </c>
      <c r="AM19" s="199">
        <f>SUMPRODUCT($K26:$K404,AM26:AM404)</f>
        <v>576</v>
      </c>
      <c r="AN19" s="199">
        <f t="shared" si="0"/>
        <v>288</v>
      </c>
      <c r="AO19" s="201">
        <f t="shared" si="0"/>
        <v>0</v>
      </c>
      <c r="AP19" s="202">
        <f t="shared" si="0"/>
        <v>2016</v>
      </c>
      <c r="AQ19" s="202">
        <f t="shared" si="0"/>
        <v>1440</v>
      </c>
      <c r="AR19" s="202">
        <f t="shared" si="0"/>
        <v>864</v>
      </c>
      <c r="AS19" s="202">
        <f t="shared" si="0"/>
        <v>576</v>
      </c>
      <c r="AT19" s="202">
        <f t="shared" si="0"/>
        <v>0</v>
      </c>
      <c r="AU19" s="203">
        <f t="shared" si="0"/>
        <v>0</v>
      </c>
      <c r="AV19" s="199">
        <f t="shared" si="0"/>
        <v>0</v>
      </c>
      <c r="AW19" s="199">
        <f t="shared" si="0"/>
        <v>0</v>
      </c>
      <c r="AX19" s="199">
        <f t="shared" si="0"/>
        <v>0</v>
      </c>
      <c r="AY19" s="199">
        <f t="shared" si="0"/>
        <v>0</v>
      </c>
      <c r="AZ19" s="199">
        <f t="shared" si="0"/>
        <v>0</v>
      </c>
      <c r="BA19" s="199">
        <f t="shared" si="0"/>
        <v>0</v>
      </c>
      <c r="BB19" s="204">
        <f t="shared" si="0"/>
        <v>0</v>
      </c>
    </row>
    <row r="20" spans="1:56" ht="15" customHeight="1" x14ac:dyDescent="0.2">
      <c r="C20" s="124" t="s">
        <v>900</v>
      </c>
      <c r="D20" s="195" t="s">
        <v>901</v>
      </c>
      <c r="E20" s="196">
        <v>46006</v>
      </c>
      <c r="F20" s="194">
        <v>46021</v>
      </c>
      <c r="H20" s="124"/>
      <c r="I20" s="124"/>
      <c r="AA20" s="197"/>
      <c r="AB20" s="153"/>
      <c r="AE20" s="205" t="s">
        <v>742</v>
      </c>
      <c r="AF20" s="206">
        <f t="shared" ref="AF20:BB20" si="1">SUMPRODUCT($L26:$L404,AF26:AF404)</f>
        <v>946</v>
      </c>
      <c r="AG20" s="207">
        <f t="shared" si="1"/>
        <v>541</v>
      </c>
      <c r="AH20" s="207">
        <f t="shared" si="1"/>
        <v>406</v>
      </c>
      <c r="AI20" s="207">
        <f t="shared" si="1"/>
        <v>270</v>
      </c>
      <c r="AJ20" s="206">
        <f t="shared" si="1"/>
        <v>0</v>
      </c>
      <c r="AK20" s="206">
        <f t="shared" si="1"/>
        <v>541</v>
      </c>
      <c r="AL20" s="206">
        <f t="shared" si="1"/>
        <v>541</v>
      </c>
      <c r="AM20" s="206">
        <f t="shared" si="1"/>
        <v>270</v>
      </c>
      <c r="AN20" s="206">
        <f t="shared" si="1"/>
        <v>135</v>
      </c>
      <c r="AO20" s="208">
        <f t="shared" si="1"/>
        <v>0</v>
      </c>
      <c r="AP20" s="209">
        <f t="shared" si="1"/>
        <v>946</v>
      </c>
      <c r="AQ20" s="209">
        <f t="shared" si="1"/>
        <v>676</v>
      </c>
      <c r="AR20" s="209">
        <f t="shared" si="1"/>
        <v>406</v>
      </c>
      <c r="AS20" s="209">
        <f t="shared" si="1"/>
        <v>270</v>
      </c>
      <c r="AT20" s="209">
        <f t="shared" si="1"/>
        <v>0</v>
      </c>
      <c r="AU20" s="210">
        <f t="shared" si="1"/>
        <v>0</v>
      </c>
      <c r="AV20" s="206">
        <f t="shared" si="1"/>
        <v>0</v>
      </c>
      <c r="AW20" s="206">
        <f t="shared" si="1"/>
        <v>0</v>
      </c>
      <c r="AX20" s="206">
        <f t="shared" si="1"/>
        <v>0</v>
      </c>
      <c r="AY20" s="206">
        <f t="shared" si="1"/>
        <v>0</v>
      </c>
      <c r="AZ20" s="206">
        <f t="shared" si="1"/>
        <v>0</v>
      </c>
      <c r="BA20" s="206">
        <f t="shared" si="1"/>
        <v>0</v>
      </c>
      <c r="BB20" s="211">
        <f t="shared" si="1"/>
        <v>0</v>
      </c>
    </row>
    <row r="21" spans="1:56" ht="15.75" x14ac:dyDescent="0.25">
      <c r="C21" s="194" t="s">
        <v>902</v>
      </c>
      <c r="E21" s="196"/>
      <c r="H21" s="124"/>
      <c r="I21" s="124"/>
      <c r="AE21" s="212" t="s">
        <v>903</v>
      </c>
      <c r="AF21" s="213">
        <f t="shared" ref="AF21:BB21" si="2">IF(AF19&gt;0,(AF19-AF20)/AF19*100,0)</f>
        <v>53.1</v>
      </c>
      <c r="AG21" s="214">
        <f t="shared" si="2"/>
        <v>53</v>
      </c>
      <c r="AH21" s="214">
        <f t="shared" si="2"/>
        <v>53</v>
      </c>
      <c r="AI21" s="213">
        <f t="shared" si="2"/>
        <v>53.1</v>
      </c>
      <c r="AJ21" s="213">
        <f t="shared" si="2"/>
        <v>0</v>
      </c>
      <c r="AK21" s="213">
        <f t="shared" si="2"/>
        <v>53</v>
      </c>
      <c r="AL21" s="213">
        <f t="shared" si="2"/>
        <v>53</v>
      </c>
      <c r="AM21" s="213">
        <f t="shared" si="2"/>
        <v>53.1</v>
      </c>
      <c r="AN21" s="213">
        <f t="shared" si="2"/>
        <v>53.1</v>
      </c>
      <c r="AO21" s="215">
        <f t="shared" si="2"/>
        <v>0</v>
      </c>
      <c r="AP21" s="216">
        <f t="shared" si="2"/>
        <v>53.1</v>
      </c>
      <c r="AQ21" s="216">
        <f t="shared" si="2"/>
        <v>53.1</v>
      </c>
      <c r="AR21" s="216">
        <f t="shared" si="2"/>
        <v>53</v>
      </c>
      <c r="AS21" s="216">
        <f t="shared" si="2"/>
        <v>53.1</v>
      </c>
      <c r="AT21" s="216">
        <f t="shared" si="2"/>
        <v>0</v>
      </c>
      <c r="AU21" s="217">
        <f t="shared" si="2"/>
        <v>0</v>
      </c>
      <c r="AV21" s="213">
        <f t="shared" si="2"/>
        <v>0</v>
      </c>
      <c r="AW21" s="213">
        <f t="shared" si="2"/>
        <v>0</v>
      </c>
      <c r="AX21" s="213">
        <f t="shared" si="2"/>
        <v>0</v>
      </c>
      <c r="AY21" s="213">
        <f t="shared" si="2"/>
        <v>0</v>
      </c>
      <c r="AZ21" s="213">
        <f t="shared" si="2"/>
        <v>0</v>
      </c>
      <c r="BA21" s="213">
        <f t="shared" si="2"/>
        <v>0</v>
      </c>
      <c r="BB21" s="218">
        <f t="shared" si="2"/>
        <v>0</v>
      </c>
    </row>
    <row r="22" spans="1:56" ht="16.5" thickBot="1" x14ac:dyDescent="0.3">
      <c r="D22" s="195" t="s">
        <v>904</v>
      </c>
      <c r="E22" s="196"/>
      <c r="H22" s="124"/>
      <c r="I22" s="124"/>
      <c r="AE22" s="212" t="s">
        <v>905</v>
      </c>
      <c r="AF22" s="206">
        <f t="shared" ref="AF22:BB22" si="3">SUM(AF26:AF404)</f>
        <v>140</v>
      </c>
      <c r="AG22" s="219">
        <f t="shared" si="3"/>
        <v>80</v>
      </c>
      <c r="AH22" s="219">
        <f t="shared" si="3"/>
        <v>60</v>
      </c>
      <c r="AI22" s="220">
        <f t="shared" si="3"/>
        <v>40</v>
      </c>
      <c r="AJ22" s="219">
        <f t="shared" si="3"/>
        <v>0</v>
      </c>
      <c r="AK22" s="219">
        <f t="shared" si="3"/>
        <v>80</v>
      </c>
      <c r="AL22" s="219">
        <f t="shared" si="3"/>
        <v>80</v>
      </c>
      <c r="AM22" s="219">
        <f t="shared" si="3"/>
        <v>40</v>
      </c>
      <c r="AN22" s="219">
        <f t="shared" si="3"/>
        <v>20</v>
      </c>
      <c r="AO22" s="221">
        <f t="shared" si="3"/>
        <v>0</v>
      </c>
      <c r="AP22" s="209">
        <f t="shared" si="3"/>
        <v>140</v>
      </c>
      <c r="AQ22" s="209">
        <f t="shared" si="3"/>
        <v>100</v>
      </c>
      <c r="AR22" s="209">
        <f t="shared" si="3"/>
        <v>60</v>
      </c>
      <c r="AS22" s="209">
        <f t="shared" si="3"/>
        <v>40</v>
      </c>
      <c r="AT22" s="209">
        <f t="shared" si="3"/>
        <v>0</v>
      </c>
      <c r="AU22" s="222">
        <f t="shared" si="3"/>
        <v>0</v>
      </c>
      <c r="AV22" s="219">
        <f t="shared" si="3"/>
        <v>0</v>
      </c>
      <c r="AW22" s="219">
        <f t="shared" si="3"/>
        <v>0</v>
      </c>
      <c r="AX22" s="219">
        <f t="shared" si="3"/>
        <v>0</v>
      </c>
      <c r="AY22" s="219">
        <f t="shared" si="3"/>
        <v>0</v>
      </c>
      <c r="AZ22" s="219">
        <f t="shared" si="3"/>
        <v>0</v>
      </c>
      <c r="BA22" s="219">
        <f t="shared" si="3"/>
        <v>0</v>
      </c>
      <c r="BB22" s="223">
        <f t="shared" si="3"/>
        <v>0</v>
      </c>
    </row>
    <row r="23" spans="1:56" ht="15.6" customHeight="1" thickBot="1" x14ac:dyDescent="0.25">
      <c r="E23" s="153"/>
      <c r="H23" s="124"/>
      <c r="I23" s="124"/>
      <c r="R23" s="396" t="s">
        <v>906</v>
      </c>
      <c r="S23" s="397"/>
      <c r="T23" s="397"/>
      <c r="U23" s="398"/>
      <c r="V23" s="224"/>
      <c r="W23" s="224" t="s">
        <v>907</v>
      </c>
      <c r="X23" s="396" t="s">
        <v>908</v>
      </c>
      <c r="Y23" s="399"/>
      <c r="Z23" s="399"/>
      <c r="AA23" s="400"/>
      <c r="AB23" s="225"/>
      <c r="AE23" s="226" t="s">
        <v>909</v>
      </c>
      <c r="AF23" s="227">
        <f>COUNTA(LocA)</f>
        <v>1</v>
      </c>
      <c r="AG23" s="228">
        <f>COUNTA(LocB)</f>
        <v>2</v>
      </c>
      <c r="AH23" s="228">
        <f>COUNTA(LocC)</f>
        <v>2</v>
      </c>
      <c r="AI23" s="228">
        <f>COUNTA(LocD)</f>
        <v>3</v>
      </c>
      <c r="AJ23" s="228">
        <f>COUNTA(LocE)</f>
        <v>0</v>
      </c>
      <c r="AK23" s="228">
        <f>COUNTA(LocF)</f>
        <v>1</v>
      </c>
      <c r="AL23" s="228">
        <f>COUNTA(LocG)</f>
        <v>1</v>
      </c>
      <c r="AM23" s="228">
        <f>COUNTA(LocH)</f>
        <v>5</v>
      </c>
      <c r="AN23" s="228">
        <f>COUNTA(LocI)</f>
        <v>4</v>
      </c>
      <c r="AO23" s="228">
        <f>COUNTA(LocJ)</f>
        <v>0</v>
      </c>
      <c r="AP23" s="228">
        <f>COUNTA(LocK)</f>
        <v>1</v>
      </c>
      <c r="AQ23" s="228">
        <f>COUNTA(LocL)</f>
        <v>2</v>
      </c>
      <c r="AR23" s="228">
        <f>COUNTA(LocM)</f>
        <v>2</v>
      </c>
      <c r="AS23" s="228">
        <f>COUNTA(LocN)</f>
        <v>2</v>
      </c>
      <c r="AT23" s="228">
        <f>COUNTA(LocO)</f>
        <v>0</v>
      </c>
      <c r="AU23" s="228">
        <f>COUNTA(LocP)</f>
        <v>0</v>
      </c>
      <c r="AV23" s="228">
        <f>COUNTA(LocQ)</f>
        <v>0</v>
      </c>
      <c r="AW23" s="228">
        <f>COUNTA(LocR)</f>
        <v>0</v>
      </c>
      <c r="AX23" s="228">
        <f>COUNTA(LocS)</f>
        <v>0</v>
      </c>
      <c r="AY23" s="228">
        <f>COUNTA(LocT)</f>
        <v>0</v>
      </c>
      <c r="AZ23" s="228">
        <f>COUNTA(LocU)</f>
        <v>0</v>
      </c>
      <c r="BA23" s="228">
        <f>COUNTA(LocV)</f>
        <v>0</v>
      </c>
      <c r="BB23" s="229">
        <f>COUNTA(LocW)</f>
        <v>0</v>
      </c>
    </row>
    <row r="24" spans="1:56" ht="19.7" customHeight="1" thickBot="1" x14ac:dyDescent="0.25">
      <c r="C24" s="230" t="s">
        <v>910</v>
      </c>
      <c r="M24" s="231"/>
      <c r="R24" s="232" t="s">
        <v>911</v>
      </c>
      <c r="S24" s="233" t="s">
        <v>911</v>
      </c>
      <c r="T24" s="233" t="s">
        <v>911</v>
      </c>
      <c r="U24" s="234" t="s">
        <v>912</v>
      </c>
      <c r="V24" s="224" t="s">
        <v>913</v>
      </c>
      <c r="W24" s="224" t="s">
        <v>914</v>
      </c>
      <c r="X24" s="232" t="s">
        <v>911</v>
      </c>
      <c r="Y24" s="233" t="s">
        <v>911</v>
      </c>
      <c r="Z24" s="233" t="s">
        <v>911</v>
      </c>
      <c r="AA24" s="234" t="s">
        <v>912</v>
      </c>
      <c r="AB24" s="225"/>
      <c r="AO24" s="123"/>
      <c r="AP24" s="123"/>
    </row>
    <row r="25" spans="1:56" ht="42.75" customHeight="1" x14ac:dyDescent="0.25">
      <c r="A25" s="235"/>
      <c r="B25" s="236" t="s">
        <v>915</v>
      </c>
      <c r="C25" s="237" t="s">
        <v>751</v>
      </c>
      <c r="D25" s="238" t="s">
        <v>916</v>
      </c>
      <c r="E25" s="238" t="s">
        <v>917</v>
      </c>
      <c r="F25" s="238" t="s">
        <v>918</v>
      </c>
      <c r="G25" s="238" t="s">
        <v>919</v>
      </c>
      <c r="H25" s="239" t="s">
        <v>920</v>
      </c>
      <c r="I25" s="240" t="s">
        <v>921</v>
      </c>
      <c r="J25" s="239" t="s">
        <v>754</v>
      </c>
      <c r="K25" s="238" t="s">
        <v>922</v>
      </c>
      <c r="L25" s="239" t="s">
        <v>923</v>
      </c>
      <c r="M25" s="239" t="s">
        <v>924</v>
      </c>
      <c r="N25" s="238" t="s">
        <v>925</v>
      </c>
      <c r="O25" s="239" t="s">
        <v>926</v>
      </c>
      <c r="P25" s="239" t="s">
        <v>927</v>
      </c>
      <c r="Q25" s="239" t="s">
        <v>928</v>
      </c>
      <c r="R25" s="241" t="s">
        <v>929</v>
      </c>
      <c r="S25" s="241" t="s">
        <v>930</v>
      </c>
      <c r="T25" s="241" t="s">
        <v>931</v>
      </c>
      <c r="U25" s="241" t="s">
        <v>932</v>
      </c>
      <c r="V25" s="242" t="s">
        <v>933</v>
      </c>
      <c r="W25" s="243" t="s">
        <v>934</v>
      </c>
      <c r="X25" s="241" t="s">
        <v>935</v>
      </c>
      <c r="Y25" s="241" t="s">
        <v>936</v>
      </c>
      <c r="Z25" s="241" t="s">
        <v>937</v>
      </c>
      <c r="AA25" s="241" t="s">
        <v>938</v>
      </c>
      <c r="AB25" s="244" t="s">
        <v>939</v>
      </c>
      <c r="AC25" s="238" t="s">
        <v>940</v>
      </c>
      <c r="AD25" s="245" t="s">
        <v>941</v>
      </c>
      <c r="AE25" s="401"/>
      <c r="AF25" s="246" t="s">
        <v>827</v>
      </c>
      <c r="AG25" s="247" t="s">
        <v>828</v>
      </c>
      <c r="AH25" s="247" t="s">
        <v>829</v>
      </c>
      <c r="AI25" s="247" t="s">
        <v>830</v>
      </c>
      <c r="AJ25" s="247" t="s">
        <v>831</v>
      </c>
      <c r="AK25" s="247" t="s">
        <v>832</v>
      </c>
      <c r="AL25" s="247" t="s">
        <v>833</v>
      </c>
      <c r="AM25" s="247" t="s">
        <v>834</v>
      </c>
      <c r="AN25" s="247" t="s">
        <v>835</v>
      </c>
      <c r="AO25" s="247" t="s">
        <v>836</v>
      </c>
      <c r="AP25" s="247" t="s">
        <v>837</v>
      </c>
      <c r="AQ25" s="247" t="s">
        <v>838</v>
      </c>
      <c r="AR25" s="247" t="s">
        <v>839</v>
      </c>
      <c r="AS25" s="247" t="s">
        <v>840</v>
      </c>
      <c r="AT25" s="247" t="s">
        <v>841</v>
      </c>
      <c r="AU25" s="247" t="s">
        <v>842</v>
      </c>
      <c r="AV25" s="247" t="s">
        <v>843</v>
      </c>
      <c r="AW25" s="247" t="s">
        <v>844</v>
      </c>
      <c r="AX25" s="247" t="s">
        <v>845</v>
      </c>
      <c r="AY25" s="247" t="s">
        <v>846</v>
      </c>
      <c r="AZ25" s="247" t="s">
        <v>847</v>
      </c>
      <c r="BA25" s="247" t="s">
        <v>848</v>
      </c>
      <c r="BB25" s="247" t="s">
        <v>849</v>
      </c>
    </row>
    <row r="26" spans="1:56" s="132" customFormat="1" ht="15.75" x14ac:dyDescent="0.25">
      <c r="A26" s="248"/>
      <c r="B26" s="249"/>
      <c r="C26" s="250" t="s">
        <v>942</v>
      </c>
      <c r="D26" s="251">
        <v>1800</v>
      </c>
      <c r="E26" s="251">
        <v>6</v>
      </c>
      <c r="F26" s="252"/>
      <c r="G26" s="252"/>
      <c r="H26" s="252" t="s">
        <v>943</v>
      </c>
      <c r="I26" s="252" t="s">
        <v>944</v>
      </c>
      <c r="J26" s="253" t="s">
        <v>945</v>
      </c>
      <c r="K26" s="254">
        <v>18</v>
      </c>
      <c r="L26" s="254">
        <v>8.5</v>
      </c>
      <c r="M26" s="254"/>
      <c r="N26" s="255"/>
      <c r="O26" s="251"/>
      <c r="P26" s="251"/>
      <c r="Q26" s="251"/>
      <c r="R26" s="251"/>
      <c r="S26" s="251"/>
      <c r="T26" s="251"/>
      <c r="U26" s="251"/>
      <c r="V26" s="256"/>
      <c r="W26" s="257"/>
      <c r="X26" s="257"/>
      <c r="Y26" s="258"/>
      <c r="Z26" s="252"/>
      <c r="AA26" s="252"/>
      <c r="AB26" s="259"/>
      <c r="AC26" s="260">
        <f t="shared" ref="AC26:AC89" si="4">SUMPRODUCT(AF$23:BB$23,$AF26:$BB26)</f>
        <v>304</v>
      </c>
      <c r="AD26" s="261" t="str">
        <f t="shared" ref="AD26:AD89" si="5">IFERROR((AC26/P26),"")</f>
        <v/>
      </c>
      <c r="AE26" s="402"/>
      <c r="AF26" s="262">
        <v>28</v>
      </c>
      <c r="AG26" s="263">
        <v>16</v>
      </c>
      <c r="AH26" s="263">
        <v>12</v>
      </c>
      <c r="AI26" s="263">
        <v>8</v>
      </c>
      <c r="AJ26" s="263"/>
      <c r="AK26" s="263">
        <v>16</v>
      </c>
      <c r="AL26" s="263">
        <v>16</v>
      </c>
      <c r="AM26" s="263">
        <v>8</v>
      </c>
      <c r="AN26" s="263">
        <v>4</v>
      </c>
      <c r="AO26" s="263"/>
      <c r="AP26" s="262">
        <v>28</v>
      </c>
      <c r="AQ26" s="263">
        <v>20</v>
      </c>
      <c r="AR26" s="263">
        <v>12</v>
      </c>
      <c r="AS26" s="263">
        <v>8</v>
      </c>
      <c r="AT26" s="263"/>
      <c r="AU26" s="263"/>
      <c r="AV26" s="263"/>
      <c r="AW26" s="263"/>
      <c r="AX26" s="263"/>
      <c r="AY26" s="263"/>
      <c r="AZ26" s="263"/>
      <c r="BA26" s="263"/>
      <c r="BB26" s="263"/>
      <c r="BD26" s="264"/>
    </row>
    <row r="27" spans="1:56" s="132" customFormat="1" ht="15.75" x14ac:dyDescent="0.25">
      <c r="A27" s="248"/>
      <c r="B27" s="249"/>
      <c r="C27" s="250"/>
      <c r="D27" s="252"/>
      <c r="E27" s="252"/>
      <c r="F27" s="252"/>
      <c r="G27" s="252"/>
      <c r="H27" s="252"/>
      <c r="I27" s="252"/>
      <c r="J27" s="253"/>
      <c r="K27" s="254"/>
      <c r="L27" s="254"/>
      <c r="M27" s="254"/>
      <c r="N27" s="255"/>
      <c r="O27" s="251"/>
      <c r="P27" s="251"/>
      <c r="Q27" s="251"/>
      <c r="R27" s="251"/>
      <c r="S27" s="251"/>
      <c r="T27" s="251"/>
      <c r="U27" s="251"/>
      <c r="V27" s="265"/>
      <c r="W27" s="266"/>
      <c r="X27" s="257"/>
      <c r="Y27" s="258"/>
      <c r="Z27" s="252"/>
      <c r="AA27" s="252"/>
      <c r="AB27" s="259"/>
      <c r="AC27" s="260">
        <f t="shared" si="4"/>
        <v>0</v>
      </c>
      <c r="AD27" s="261" t="str">
        <f t="shared" si="5"/>
        <v/>
      </c>
      <c r="AE27" s="402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D27" s="264"/>
    </row>
    <row r="28" spans="1:56" s="132" customFormat="1" ht="15.75" x14ac:dyDescent="0.25">
      <c r="A28" s="248"/>
      <c r="B28" s="249"/>
      <c r="C28" s="250" t="s">
        <v>946</v>
      </c>
      <c r="D28" s="251">
        <v>1800</v>
      </c>
      <c r="E28" s="251">
        <v>6</v>
      </c>
      <c r="F28" s="252"/>
      <c r="G28" s="252"/>
      <c r="H28" s="252" t="s">
        <v>943</v>
      </c>
      <c r="I28" s="252" t="s">
        <v>944</v>
      </c>
      <c r="J28" s="253" t="s">
        <v>945</v>
      </c>
      <c r="K28" s="254">
        <v>18</v>
      </c>
      <c r="L28" s="254">
        <v>8.4</v>
      </c>
      <c r="M28" s="254"/>
      <c r="N28" s="255"/>
      <c r="O28" s="251"/>
      <c r="P28" s="251"/>
      <c r="Q28" s="251"/>
      <c r="R28" s="251"/>
      <c r="S28" s="251"/>
      <c r="T28" s="251"/>
      <c r="U28" s="251"/>
      <c r="V28" s="267"/>
      <c r="W28" s="266"/>
      <c r="X28" s="257"/>
      <c r="Y28" s="258"/>
      <c r="Z28" s="252"/>
      <c r="AA28" s="252"/>
      <c r="AB28" s="259"/>
      <c r="AC28" s="260">
        <f t="shared" si="4"/>
        <v>304</v>
      </c>
      <c r="AD28" s="261" t="str">
        <f t="shared" si="5"/>
        <v/>
      </c>
      <c r="AE28" s="402"/>
      <c r="AF28" s="262">
        <v>28</v>
      </c>
      <c r="AG28" s="263">
        <v>16</v>
      </c>
      <c r="AH28" s="263">
        <v>12</v>
      </c>
      <c r="AI28" s="263">
        <v>8</v>
      </c>
      <c r="AJ28" s="263"/>
      <c r="AK28" s="263">
        <v>16</v>
      </c>
      <c r="AL28" s="263">
        <v>16</v>
      </c>
      <c r="AM28" s="263">
        <v>8</v>
      </c>
      <c r="AN28" s="263">
        <v>4</v>
      </c>
      <c r="AO28" s="263"/>
      <c r="AP28" s="262">
        <v>28</v>
      </c>
      <c r="AQ28" s="263">
        <v>20</v>
      </c>
      <c r="AR28" s="263">
        <v>12</v>
      </c>
      <c r="AS28" s="263">
        <v>8</v>
      </c>
      <c r="AT28" s="263"/>
      <c r="AU28" s="263"/>
      <c r="AV28" s="263"/>
      <c r="AW28" s="263"/>
      <c r="AX28" s="263"/>
      <c r="AY28" s="263"/>
      <c r="AZ28" s="263"/>
      <c r="BA28" s="263"/>
      <c r="BB28" s="263"/>
      <c r="BD28" s="264"/>
    </row>
    <row r="29" spans="1:56" s="274" customFormat="1" ht="15.75" x14ac:dyDescent="0.25">
      <c r="A29" s="268"/>
      <c r="B29" s="249"/>
      <c r="C29" s="250"/>
      <c r="D29" s="252"/>
      <c r="E29" s="252"/>
      <c r="F29" s="252"/>
      <c r="G29" s="252"/>
      <c r="H29" s="252"/>
      <c r="I29" s="252"/>
      <c r="J29" s="253"/>
      <c r="K29" s="254"/>
      <c r="L29" s="254"/>
      <c r="M29" s="254"/>
      <c r="N29" s="255"/>
      <c r="O29" s="251"/>
      <c r="P29" s="251"/>
      <c r="Q29" s="251"/>
      <c r="R29" s="251"/>
      <c r="S29" s="251"/>
      <c r="T29" s="251"/>
      <c r="U29" s="251"/>
      <c r="V29" s="265"/>
      <c r="W29" s="269"/>
      <c r="X29" s="252"/>
      <c r="Y29" s="270"/>
      <c r="Z29" s="271"/>
      <c r="AA29" s="272"/>
      <c r="AB29" s="273"/>
      <c r="AC29" s="260">
        <f t="shared" si="4"/>
        <v>0</v>
      </c>
      <c r="AD29" s="261" t="str">
        <f t="shared" si="5"/>
        <v/>
      </c>
      <c r="AE29" s="402"/>
      <c r="AF29" s="262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D29" s="275"/>
    </row>
    <row r="30" spans="1:56" s="274" customFormat="1" ht="15.75" x14ac:dyDescent="0.25">
      <c r="A30" s="268"/>
      <c r="B30" s="249"/>
      <c r="C30" s="250" t="s">
        <v>947</v>
      </c>
      <c r="D30" s="251">
        <v>1800</v>
      </c>
      <c r="E30" s="251">
        <v>6</v>
      </c>
      <c r="F30" s="252"/>
      <c r="G30" s="252"/>
      <c r="H30" s="252" t="s">
        <v>943</v>
      </c>
      <c r="I30" s="252" t="s">
        <v>948</v>
      </c>
      <c r="J30" s="276" t="s">
        <v>949</v>
      </c>
      <c r="K30" s="254">
        <v>18</v>
      </c>
      <c r="L30" s="254">
        <v>8.5</v>
      </c>
      <c r="M30" s="254"/>
      <c r="N30" s="255"/>
      <c r="O30" s="251"/>
      <c r="P30" s="251"/>
      <c r="Q30" s="251"/>
      <c r="R30" s="251"/>
      <c r="S30" s="251"/>
      <c r="T30" s="251"/>
      <c r="U30" s="251"/>
      <c r="V30" s="267"/>
      <c r="W30" s="269"/>
      <c r="X30" s="252"/>
      <c r="Y30" s="258"/>
      <c r="Z30" s="271"/>
      <c r="AA30" s="272"/>
      <c r="AB30" s="273"/>
      <c r="AC30" s="260">
        <f t="shared" si="4"/>
        <v>304</v>
      </c>
      <c r="AD30" s="261" t="str">
        <f t="shared" si="5"/>
        <v/>
      </c>
      <c r="AE30" s="402"/>
      <c r="AF30" s="262">
        <v>28</v>
      </c>
      <c r="AG30" s="263">
        <v>16</v>
      </c>
      <c r="AH30" s="263">
        <v>12</v>
      </c>
      <c r="AI30" s="263">
        <v>8</v>
      </c>
      <c r="AJ30" s="263"/>
      <c r="AK30" s="263">
        <v>16</v>
      </c>
      <c r="AL30" s="263">
        <v>16</v>
      </c>
      <c r="AM30" s="263">
        <v>8</v>
      </c>
      <c r="AN30" s="263">
        <v>4</v>
      </c>
      <c r="AO30" s="263"/>
      <c r="AP30" s="262">
        <v>28</v>
      </c>
      <c r="AQ30" s="263">
        <v>20</v>
      </c>
      <c r="AR30" s="263">
        <v>12</v>
      </c>
      <c r="AS30" s="263">
        <v>8</v>
      </c>
      <c r="AT30" s="263"/>
      <c r="AU30" s="263"/>
      <c r="AV30" s="263"/>
      <c r="AW30" s="263"/>
      <c r="AX30" s="263"/>
      <c r="AY30" s="263"/>
      <c r="AZ30" s="263"/>
      <c r="BA30" s="263"/>
      <c r="BB30" s="263"/>
      <c r="BD30" s="275"/>
    </row>
    <row r="31" spans="1:56" s="274" customFormat="1" ht="15.75" x14ac:dyDescent="0.25">
      <c r="A31" s="268"/>
      <c r="B31" s="249"/>
      <c r="C31" s="250"/>
      <c r="D31" s="252"/>
      <c r="E31" s="252"/>
      <c r="F31" s="252"/>
      <c r="G31" s="252"/>
      <c r="H31" s="252"/>
      <c r="I31" s="252"/>
      <c r="J31" s="253"/>
      <c r="K31" s="254"/>
      <c r="L31" s="254"/>
      <c r="M31" s="254"/>
      <c r="N31" s="255"/>
      <c r="O31" s="251"/>
      <c r="P31" s="251"/>
      <c r="Q31" s="251"/>
      <c r="R31" s="251"/>
      <c r="S31" s="251"/>
      <c r="T31" s="251"/>
      <c r="U31" s="251"/>
      <c r="V31" s="267"/>
      <c r="W31" s="266"/>
      <c r="X31" s="257"/>
      <c r="Y31" s="258"/>
      <c r="Z31" s="252"/>
      <c r="AA31" s="252"/>
      <c r="AB31" s="273"/>
      <c r="AC31" s="260">
        <f t="shared" si="4"/>
        <v>0</v>
      </c>
      <c r="AD31" s="261" t="str">
        <f t="shared" si="5"/>
        <v/>
      </c>
      <c r="AE31" s="402"/>
      <c r="AF31" s="262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D31" s="275"/>
    </row>
    <row r="32" spans="1:56" s="274" customFormat="1" ht="15.75" x14ac:dyDescent="0.25">
      <c r="A32" s="268"/>
      <c r="B32" s="249"/>
      <c r="C32" s="250" t="s">
        <v>950</v>
      </c>
      <c r="D32" s="251">
        <v>1800</v>
      </c>
      <c r="E32" s="251">
        <v>6</v>
      </c>
      <c r="F32" s="252"/>
      <c r="G32" s="252"/>
      <c r="H32" s="252" t="s">
        <v>943</v>
      </c>
      <c r="I32" s="277" t="s">
        <v>951</v>
      </c>
      <c r="J32" s="276" t="s">
        <v>952</v>
      </c>
      <c r="K32" s="254">
        <v>18</v>
      </c>
      <c r="L32" s="254">
        <v>8.4</v>
      </c>
      <c r="M32" s="254"/>
      <c r="N32" s="255"/>
      <c r="O32" s="251"/>
      <c r="P32" s="251"/>
      <c r="Q32" s="251"/>
      <c r="R32" s="251"/>
      <c r="S32" s="251"/>
      <c r="T32" s="251"/>
      <c r="U32" s="251"/>
      <c r="V32" s="267"/>
      <c r="W32" s="266"/>
      <c r="X32" s="257"/>
      <c r="Y32" s="258"/>
      <c r="Z32" s="252"/>
      <c r="AA32" s="252"/>
      <c r="AB32" s="273"/>
      <c r="AC32" s="260">
        <f t="shared" si="4"/>
        <v>304</v>
      </c>
      <c r="AD32" s="261" t="str">
        <f t="shared" si="5"/>
        <v/>
      </c>
      <c r="AE32" s="402"/>
      <c r="AF32" s="262">
        <v>28</v>
      </c>
      <c r="AG32" s="263">
        <v>16</v>
      </c>
      <c r="AH32" s="263">
        <v>12</v>
      </c>
      <c r="AI32" s="263">
        <v>8</v>
      </c>
      <c r="AJ32" s="263"/>
      <c r="AK32" s="263">
        <v>16</v>
      </c>
      <c r="AL32" s="263">
        <v>16</v>
      </c>
      <c r="AM32" s="263">
        <v>8</v>
      </c>
      <c r="AN32" s="263">
        <v>4</v>
      </c>
      <c r="AO32" s="263"/>
      <c r="AP32" s="262">
        <v>28</v>
      </c>
      <c r="AQ32" s="263">
        <v>20</v>
      </c>
      <c r="AR32" s="263">
        <v>12</v>
      </c>
      <c r="AS32" s="263">
        <v>8</v>
      </c>
      <c r="AT32" s="263"/>
      <c r="AU32" s="263"/>
      <c r="AV32" s="263"/>
      <c r="AW32" s="263"/>
      <c r="AX32" s="263"/>
      <c r="AY32" s="263"/>
      <c r="AZ32" s="263"/>
      <c r="BA32" s="263"/>
      <c r="BB32" s="263"/>
      <c r="BD32" s="275"/>
    </row>
    <row r="33" spans="1:56" s="132" customFormat="1" ht="15.75" x14ac:dyDescent="0.25">
      <c r="A33" s="248"/>
      <c r="B33" s="249"/>
      <c r="C33" s="250"/>
      <c r="D33" s="252"/>
      <c r="E33" s="252"/>
      <c r="F33" s="252"/>
      <c r="G33" s="252"/>
      <c r="H33" s="252"/>
      <c r="I33" s="252"/>
      <c r="J33" s="253"/>
      <c r="K33" s="254"/>
      <c r="L33" s="254"/>
      <c r="M33" s="254"/>
      <c r="N33" s="255"/>
      <c r="O33" s="251"/>
      <c r="P33" s="251"/>
      <c r="Q33" s="251"/>
      <c r="R33" s="251"/>
      <c r="S33" s="251"/>
      <c r="T33" s="251"/>
      <c r="U33" s="251"/>
      <c r="V33" s="267"/>
      <c r="W33" s="266"/>
      <c r="X33" s="257"/>
      <c r="Y33" s="258"/>
      <c r="Z33" s="252"/>
      <c r="AA33" s="252"/>
      <c r="AB33" s="259"/>
      <c r="AC33" s="260">
        <f t="shared" si="4"/>
        <v>0</v>
      </c>
      <c r="AD33" s="261" t="str">
        <f t="shared" si="5"/>
        <v/>
      </c>
      <c r="AE33" s="402"/>
      <c r="AF33" s="262"/>
      <c r="AG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D33" s="264"/>
    </row>
    <row r="34" spans="1:56" s="274" customFormat="1" ht="15.75" x14ac:dyDescent="0.25">
      <c r="A34" s="268"/>
      <c r="B34" s="249"/>
      <c r="C34" s="250"/>
      <c r="D34" s="252"/>
      <c r="E34" s="252"/>
      <c r="F34" s="252"/>
      <c r="G34" s="252"/>
      <c r="H34" s="252"/>
      <c r="I34" s="252"/>
      <c r="J34" s="253"/>
      <c r="K34" s="254"/>
      <c r="L34" s="254"/>
      <c r="M34" s="254"/>
      <c r="N34" s="255"/>
      <c r="O34" s="251"/>
      <c r="P34" s="251"/>
      <c r="Q34" s="251"/>
      <c r="R34" s="251"/>
      <c r="S34" s="251"/>
      <c r="T34" s="251"/>
      <c r="U34" s="251"/>
      <c r="V34" s="267"/>
      <c r="W34" s="266"/>
      <c r="X34" s="266"/>
      <c r="Y34" s="258"/>
      <c r="Z34" s="252"/>
      <c r="AA34" s="252"/>
      <c r="AB34" s="273"/>
      <c r="AC34" s="260">
        <f t="shared" si="4"/>
        <v>304</v>
      </c>
      <c r="AD34" s="261" t="str">
        <f t="shared" si="5"/>
        <v/>
      </c>
      <c r="AE34" s="402"/>
      <c r="AF34" s="262">
        <v>28</v>
      </c>
      <c r="AG34" s="263">
        <v>16</v>
      </c>
      <c r="AH34" s="263">
        <v>12</v>
      </c>
      <c r="AI34" s="263">
        <v>8</v>
      </c>
      <c r="AJ34" s="263"/>
      <c r="AK34" s="263">
        <v>16</v>
      </c>
      <c r="AL34" s="263">
        <v>16</v>
      </c>
      <c r="AM34" s="263">
        <v>8</v>
      </c>
      <c r="AN34" s="263">
        <v>4</v>
      </c>
      <c r="AO34" s="263"/>
      <c r="AP34" s="262">
        <v>28</v>
      </c>
      <c r="AQ34" s="263">
        <v>20</v>
      </c>
      <c r="AR34" s="263">
        <v>12</v>
      </c>
      <c r="AS34" s="263">
        <v>8</v>
      </c>
      <c r="AT34" s="263"/>
      <c r="AU34" s="263"/>
      <c r="AV34" s="263"/>
      <c r="AW34" s="263"/>
      <c r="AX34" s="263"/>
      <c r="AY34" s="263"/>
      <c r="AZ34" s="263"/>
      <c r="BA34" s="263"/>
      <c r="BB34" s="263"/>
      <c r="BD34" s="275"/>
    </row>
    <row r="35" spans="1:56" s="274" customFormat="1" ht="15.75" x14ac:dyDescent="0.25">
      <c r="A35" s="268"/>
      <c r="B35" s="249"/>
      <c r="C35" s="250"/>
      <c r="D35" s="252"/>
      <c r="E35" s="252"/>
      <c r="F35" s="252"/>
      <c r="G35" s="252"/>
      <c r="H35" s="252"/>
      <c r="I35" s="252"/>
      <c r="J35" s="253"/>
      <c r="K35" s="254"/>
      <c r="L35" s="254"/>
      <c r="M35" s="254"/>
      <c r="N35" s="255"/>
      <c r="O35" s="251"/>
      <c r="P35" s="251"/>
      <c r="Q35" s="251"/>
      <c r="R35" s="251"/>
      <c r="S35" s="251"/>
      <c r="T35" s="251"/>
      <c r="U35" s="251"/>
      <c r="V35" s="267"/>
      <c r="W35" s="266"/>
      <c r="X35" s="257"/>
      <c r="Y35" s="258"/>
      <c r="Z35" s="252"/>
      <c r="AA35" s="252"/>
      <c r="AB35" s="273"/>
      <c r="AC35" s="260">
        <f t="shared" si="4"/>
        <v>0</v>
      </c>
      <c r="AD35" s="261" t="str">
        <f t="shared" si="5"/>
        <v/>
      </c>
      <c r="AE35" s="402"/>
      <c r="AF35" s="262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3"/>
      <c r="AT35" s="263"/>
      <c r="AU35" s="263"/>
      <c r="AV35" s="263"/>
      <c r="AW35" s="263"/>
      <c r="AX35" s="263"/>
      <c r="AY35" s="263"/>
      <c r="AZ35" s="263"/>
      <c r="BA35" s="263"/>
      <c r="BB35" s="263"/>
      <c r="BD35" s="275"/>
    </row>
    <row r="36" spans="1:56" s="274" customFormat="1" ht="15.75" x14ac:dyDescent="0.25">
      <c r="A36" s="268"/>
      <c r="B36" s="249"/>
      <c r="C36" s="250"/>
      <c r="D36" s="252"/>
      <c r="E36" s="252"/>
      <c r="F36" s="252"/>
      <c r="G36" s="252"/>
      <c r="H36" s="252"/>
      <c r="I36" s="252"/>
      <c r="J36" s="253"/>
      <c r="K36" s="254"/>
      <c r="L36" s="254"/>
      <c r="M36" s="254"/>
      <c r="N36" s="255"/>
      <c r="O36" s="251"/>
      <c r="P36" s="251"/>
      <c r="Q36" s="251"/>
      <c r="R36" s="251"/>
      <c r="S36" s="251"/>
      <c r="T36" s="251"/>
      <c r="U36" s="251"/>
      <c r="V36" s="267"/>
      <c r="W36" s="266"/>
      <c r="X36" s="266"/>
      <c r="Y36" s="258"/>
      <c r="Z36" s="252"/>
      <c r="AA36" s="252"/>
      <c r="AB36" s="273"/>
      <c r="AC36" s="260">
        <f t="shared" si="4"/>
        <v>0</v>
      </c>
      <c r="AD36" s="261" t="str">
        <f t="shared" si="5"/>
        <v/>
      </c>
      <c r="AE36" s="402"/>
      <c r="AF36" s="262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  <c r="AS36" s="263"/>
      <c r="AT36" s="263"/>
      <c r="AU36" s="263"/>
      <c r="AV36" s="263"/>
      <c r="AW36" s="263"/>
      <c r="AX36" s="263"/>
      <c r="AY36" s="263"/>
      <c r="AZ36" s="263"/>
      <c r="BA36" s="263"/>
      <c r="BB36" s="263"/>
      <c r="BD36" s="275"/>
    </row>
    <row r="37" spans="1:56" s="132" customFormat="1" ht="15.75" x14ac:dyDescent="0.25">
      <c r="A37" s="248"/>
      <c r="B37" s="249"/>
      <c r="C37" s="250"/>
      <c r="D37" s="252"/>
      <c r="E37" s="252"/>
      <c r="F37" s="252"/>
      <c r="G37" s="252"/>
      <c r="H37" s="252"/>
      <c r="I37" s="252"/>
      <c r="J37" s="253"/>
      <c r="K37" s="254"/>
      <c r="L37" s="254"/>
      <c r="M37" s="254"/>
      <c r="N37" s="255"/>
      <c r="O37" s="251"/>
      <c r="P37" s="251"/>
      <c r="Q37" s="251"/>
      <c r="R37" s="251"/>
      <c r="S37" s="251"/>
      <c r="T37" s="251"/>
      <c r="U37" s="251"/>
      <c r="V37" s="267"/>
      <c r="W37" s="266"/>
      <c r="X37" s="266"/>
      <c r="Y37" s="270"/>
      <c r="Z37" s="252"/>
      <c r="AA37" s="252"/>
      <c r="AB37" s="259"/>
      <c r="AC37" s="260">
        <f t="shared" si="4"/>
        <v>0</v>
      </c>
      <c r="AD37" s="261" t="str">
        <f t="shared" si="5"/>
        <v/>
      </c>
      <c r="AE37" s="402"/>
      <c r="AF37" s="262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3"/>
      <c r="AY37" s="263"/>
      <c r="AZ37" s="263"/>
      <c r="BA37" s="263"/>
      <c r="BB37" s="263"/>
      <c r="BD37" s="264"/>
    </row>
    <row r="38" spans="1:56" s="132" customFormat="1" ht="15.75" x14ac:dyDescent="0.25">
      <c r="A38" s="248"/>
      <c r="B38" s="249"/>
      <c r="C38" s="250"/>
      <c r="D38" s="252"/>
      <c r="E38" s="252"/>
      <c r="F38" s="252"/>
      <c r="G38" s="252"/>
      <c r="H38" s="252"/>
      <c r="I38" s="252"/>
      <c r="J38" s="253"/>
      <c r="K38" s="254"/>
      <c r="L38" s="254"/>
      <c r="M38" s="254"/>
      <c r="N38" s="255"/>
      <c r="O38" s="251"/>
      <c r="P38" s="251"/>
      <c r="Q38" s="251"/>
      <c r="R38" s="251"/>
      <c r="S38" s="251"/>
      <c r="T38" s="251"/>
      <c r="U38" s="251"/>
      <c r="V38" s="267"/>
      <c r="W38" s="266"/>
      <c r="X38" s="266"/>
      <c r="Y38" s="258"/>
      <c r="Z38" s="252"/>
      <c r="AA38" s="252"/>
      <c r="AB38" s="259"/>
      <c r="AC38" s="260">
        <f t="shared" si="4"/>
        <v>0</v>
      </c>
      <c r="AD38" s="261" t="str">
        <f t="shared" si="5"/>
        <v/>
      </c>
      <c r="AE38" s="402"/>
      <c r="AF38" s="262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D38" s="264"/>
    </row>
    <row r="39" spans="1:56" s="132" customFormat="1" ht="15.75" x14ac:dyDescent="0.25">
      <c r="A39" s="248"/>
      <c r="B39" s="278"/>
      <c r="C39" s="250"/>
      <c r="D39" s="252"/>
      <c r="E39" s="252"/>
      <c r="F39" s="252"/>
      <c r="G39" s="252"/>
      <c r="H39" s="252"/>
      <c r="I39" s="252"/>
      <c r="J39" s="253"/>
      <c r="K39" s="254"/>
      <c r="L39" s="254"/>
      <c r="M39" s="254"/>
      <c r="N39" s="255"/>
      <c r="O39" s="251"/>
      <c r="P39" s="251"/>
      <c r="Q39" s="251"/>
      <c r="R39" s="251"/>
      <c r="S39" s="251"/>
      <c r="T39" s="251"/>
      <c r="U39" s="251"/>
      <c r="V39" s="267"/>
      <c r="W39" s="266"/>
      <c r="X39" s="266"/>
      <c r="Y39" s="258"/>
      <c r="Z39" s="252"/>
      <c r="AA39" s="252"/>
      <c r="AB39" s="259"/>
      <c r="AC39" s="260">
        <f t="shared" si="4"/>
        <v>0</v>
      </c>
      <c r="AD39" s="261" t="str">
        <f t="shared" si="5"/>
        <v/>
      </c>
      <c r="AE39" s="402"/>
      <c r="AF39" s="262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263"/>
      <c r="BD39" s="264"/>
    </row>
    <row r="40" spans="1:56" s="132" customFormat="1" ht="15.75" x14ac:dyDescent="0.25">
      <c r="A40" s="248"/>
      <c r="B40" s="249"/>
      <c r="C40" s="250"/>
      <c r="D40" s="252"/>
      <c r="E40" s="252"/>
      <c r="F40" s="252"/>
      <c r="G40" s="252"/>
      <c r="H40" s="252"/>
      <c r="I40" s="252"/>
      <c r="J40" s="253"/>
      <c r="K40" s="254"/>
      <c r="L40" s="254"/>
      <c r="M40" s="254"/>
      <c r="N40" s="255"/>
      <c r="O40" s="251"/>
      <c r="P40" s="251"/>
      <c r="Q40" s="251"/>
      <c r="R40" s="251"/>
      <c r="S40" s="251"/>
      <c r="T40" s="251"/>
      <c r="U40" s="251"/>
      <c r="V40" s="267"/>
      <c r="W40" s="266"/>
      <c r="X40" s="266"/>
      <c r="Y40" s="258"/>
      <c r="Z40" s="252"/>
      <c r="AA40" s="252"/>
      <c r="AB40" s="259"/>
      <c r="AC40" s="260">
        <f t="shared" si="4"/>
        <v>0</v>
      </c>
      <c r="AD40" s="261" t="str">
        <f t="shared" si="5"/>
        <v/>
      </c>
      <c r="AE40" s="402"/>
      <c r="AF40" s="262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  <c r="AS40" s="263"/>
      <c r="AT40" s="263"/>
      <c r="AU40" s="263"/>
      <c r="AV40" s="263"/>
      <c r="AW40" s="263"/>
      <c r="AX40" s="263"/>
      <c r="AY40" s="263"/>
      <c r="AZ40" s="263"/>
      <c r="BA40" s="263"/>
      <c r="BB40" s="263"/>
      <c r="BD40" s="264"/>
    </row>
    <row r="41" spans="1:56" s="132" customFormat="1" ht="15.75" x14ac:dyDescent="0.25">
      <c r="A41" s="248"/>
      <c r="B41" s="249"/>
      <c r="C41" s="250"/>
      <c r="D41" s="252"/>
      <c r="E41" s="252"/>
      <c r="F41" s="252"/>
      <c r="G41" s="252"/>
      <c r="H41" s="252"/>
      <c r="I41" s="252"/>
      <c r="J41" s="253"/>
      <c r="K41" s="254"/>
      <c r="L41" s="254"/>
      <c r="M41" s="254"/>
      <c r="N41" s="255"/>
      <c r="O41" s="251"/>
      <c r="P41" s="251"/>
      <c r="Q41" s="251"/>
      <c r="R41" s="251"/>
      <c r="S41" s="251"/>
      <c r="T41" s="251"/>
      <c r="U41" s="251"/>
      <c r="V41" s="267"/>
      <c r="W41" s="266"/>
      <c r="X41" s="266"/>
      <c r="Y41" s="257"/>
      <c r="Z41" s="252"/>
      <c r="AA41" s="252"/>
      <c r="AB41" s="259"/>
      <c r="AC41" s="260">
        <f t="shared" si="4"/>
        <v>0</v>
      </c>
      <c r="AD41" s="261" t="str">
        <f t="shared" si="5"/>
        <v/>
      </c>
      <c r="AE41" s="402"/>
      <c r="AF41" s="262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D41" s="264"/>
    </row>
    <row r="42" spans="1:56" s="132" customFormat="1" ht="15.75" x14ac:dyDescent="0.25">
      <c r="A42" s="248"/>
      <c r="B42" s="249"/>
      <c r="C42" s="250"/>
      <c r="D42" s="252"/>
      <c r="E42" s="252"/>
      <c r="F42" s="252"/>
      <c r="G42" s="252"/>
      <c r="H42" s="252"/>
      <c r="I42" s="252"/>
      <c r="J42" s="253"/>
      <c r="K42" s="254"/>
      <c r="L42" s="254"/>
      <c r="M42" s="254"/>
      <c r="N42" s="255"/>
      <c r="O42" s="251"/>
      <c r="P42" s="251"/>
      <c r="Q42" s="251"/>
      <c r="R42" s="251"/>
      <c r="S42" s="251"/>
      <c r="T42" s="251"/>
      <c r="U42" s="251"/>
      <c r="V42" s="267"/>
      <c r="W42" s="266"/>
      <c r="X42" s="266"/>
      <c r="Y42" s="266"/>
      <c r="Z42" s="252"/>
      <c r="AA42" s="269"/>
      <c r="AB42" s="259"/>
      <c r="AC42" s="260">
        <f t="shared" si="4"/>
        <v>0</v>
      </c>
      <c r="AD42" s="261" t="str">
        <f t="shared" si="5"/>
        <v/>
      </c>
      <c r="AE42" s="402"/>
      <c r="AF42" s="262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D42" s="264"/>
    </row>
    <row r="43" spans="1:56" s="132" customFormat="1" ht="15.75" x14ac:dyDescent="0.25">
      <c r="A43" s="248"/>
      <c r="B43" s="249"/>
      <c r="C43" s="250"/>
      <c r="D43" s="252"/>
      <c r="E43" s="252"/>
      <c r="F43" s="252"/>
      <c r="G43" s="252"/>
      <c r="H43" s="252"/>
      <c r="I43" s="252"/>
      <c r="J43" s="253"/>
      <c r="K43" s="254"/>
      <c r="L43" s="254"/>
      <c r="M43" s="254"/>
      <c r="N43" s="255"/>
      <c r="O43" s="251"/>
      <c r="P43" s="251"/>
      <c r="Q43" s="251"/>
      <c r="R43" s="251"/>
      <c r="S43" s="251"/>
      <c r="T43" s="251"/>
      <c r="U43" s="251"/>
      <c r="V43" s="267"/>
      <c r="W43" s="266"/>
      <c r="X43" s="266"/>
      <c r="Y43" s="266"/>
      <c r="Z43" s="252"/>
      <c r="AA43" s="269"/>
      <c r="AB43" s="259"/>
      <c r="AC43" s="260">
        <f t="shared" si="4"/>
        <v>0</v>
      </c>
      <c r="AD43" s="261" t="str">
        <f t="shared" si="5"/>
        <v/>
      </c>
      <c r="AE43" s="402"/>
      <c r="AF43" s="262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D43" s="264"/>
    </row>
    <row r="44" spans="1:56" s="132" customFormat="1" ht="15.75" x14ac:dyDescent="0.25">
      <c r="A44" s="248"/>
      <c r="B44" s="249"/>
      <c r="C44" s="250"/>
      <c r="D44" s="252"/>
      <c r="E44" s="252"/>
      <c r="F44" s="252"/>
      <c r="G44" s="252"/>
      <c r="H44" s="252"/>
      <c r="I44" s="252"/>
      <c r="J44" s="253"/>
      <c r="K44" s="254"/>
      <c r="L44" s="254"/>
      <c r="M44" s="254"/>
      <c r="N44" s="255"/>
      <c r="O44" s="251"/>
      <c r="P44" s="251"/>
      <c r="Q44" s="251"/>
      <c r="R44" s="251"/>
      <c r="S44" s="251"/>
      <c r="T44" s="251"/>
      <c r="U44" s="251"/>
      <c r="V44" s="267"/>
      <c r="W44" s="266"/>
      <c r="X44" s="266"/>
      <c r="Y44" s="266"/>
      <c r="Z44" s="252"/>
      <c r="AA44" s="269"/>
      <c r="AB44" s="259"/>
      <c r="AC44" s="260">
        <f t="shared" si="4"/>
        <v>0</v>
      </c>
      <c r="AD44" s="261" t="str">
        <f t="shared" si="5"/>
        <v/>
      </c>
      <c r="AE44" s="402"/>
      <c r="AF44" s="262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D44" s="264"/>
    </row>
    <row r="45" spans="1:56" s="132" customFormat="1" ht="15.75" x14ac:dyDescent="0.25">
      <c r="A45" s="248"/>
      <c r="B45" s="249"/>
      <c r="C45" s="250"/>
      <c r="D45" s="252"/>
      <c r="E45" s="252"/>
      <c r="F45" s="252"/>
      <c r="G45" s="252"/>
      <c r="H45" s="252"/>
      <c r="I45" s="252"/>
      <c r="J45" s="253"/>
      <c r="K45" s="254"/>
      <c r="L45" s="254"/>
      <c r="M45" s="254"/>
      <c r="N45" s="255"/>
      <c r="O45" s="251"/>
      <c r="P45" s="251"/>
      <c r="Q45" s="251"/>
      <c r="R45" s="251"/>
      <c r="S45" s="251"/>
      <c r="T45" s="251"/>
      <c r="U45" s="251"/>
      <c r="V45" s="267"/>
      <c r="W45" s="266"/>
      <c r="X45" s="266"/>
      <c r="Y45" s="266"/>
      <c r="Z45" s="252"/>
      <c r="AA45" s="269"/>
      <c r="AB45" s="259"/>
      <c r="AC45" s="260">
        <f t="shared" si="4"/>
        <v>0</v>
      </c>
      <c r="AD45" s="261" t="str">
        <f t="shared" si="5"/>
        <v/>
      </c>
      <c r="AE45" s="402"/>
      <c r="AF45" s="262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D45" s="264"/>
    </row>
    <row r="46" spans="1:56" s="132" customFormat="1" ht="15.75" x14ac:dyDescent="0.25">
      <c r="A46" s="248"/>
      <c r="B46" s="249"/>
      <c r="C46" s="250"/>
      <c r="D46" s="252"/>
      <c r="E46" s="252"/>
      <c r="F46" s="252"/>
      <c r="G46" s="252"/>
      <c r="H46" s="252"/>
      <c r="I46" s="252"/>
      <c r="J46" s="253"/>
      <c r="K46" s="254"/>
      <c r="L46" s="254"/>
      <c r="M46" s="254"/>
      <c r="N46" s="255"/>
      <c r="O46" s="251"/>
      <c r="P46" s="251"/>
      <c r="Q46" s="251"/>
      <c r="R46" s="251"/>
      <c r="S46" s="251"/>
      <c r="T46" s="251"/>
      <c r="U46" s="251"/>
      <c r="V46" s="257"/>
      <c r="W46" s="257"/>
      <c r="X46" s="257"/>
      <c r="Y46" s="257"/>
      <c r="Z46" s="252"/>
      <c r="AA46" s="269"/>
      <c r="AB46" s="259"/>
      <c r="AC46" s="260">
        <f t="shared" si="4"/>
        <v>0</v>
      </c>
      <c r="AD46" s="261" t="str">
        <f t="shared" si="5"/>
        <v/>
      </c>
      <c r="AE46" s="402"/>
      <c r="AF46" s="262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D46" s="264"/>
    </row>
    <row r="47" spans="1:56" s="132" customFormat="1" ht="15.75" x14ac:dyDescent="0.25">
      <c r="A47" s="153"/>
      <c r="B47" s="279"/>
      <c r="C47" s="280"/>
      <c r="D47" s="281"/>
      <c r="E47" s="281"/>
      <c r="F47" s="281"/>
      <c r="G47" s="281"/>
      <c r="H47" s="281"/>
      <c r="I47" s="281"/>
      <c r="J47" s="282"/>
      <c r="K47" s="283"/>
      <c r="L47" s="283"/>
      <c r="M47" s="283"/>
      <c r="N47" s="284"/>
      <c r="O47" s="285"/>
      <c r="P47" s="285"/>
      <c r="Q47" s="285"/>
      <c r="R47" s="285"/>
      <c r="S47" s="285"/>
      <c r="T47" s="285"/>
      <c r="U47" s="285"/>
      <c r="V47" s="286"/>
      <c r="W47" s="286"/>
      <c r="X47" s="286"/>
      <c r="Y47" s="286"/>
      <c r="Z47" s="281"/>
      <c r="AA47" s="287"/>
      <c r="AB47" s="259"/>
      <c r="AC47" s="260">
        <f t="shared" si="4"/>
        <v>0</v>
      </c>
      <c r="AD47" s="261" t="str">
        <f t="shared" si="5"/>
        <v/>
      </c>
      <c r="AE47" s="402"/>
      <c r="AF47" s="262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D47" s="264"/>
    </row>
    <row r="48" spans="1:56" s="132" customFormat="1" ht="15.75" x14ac:dyDescent="0.25">
      <c r="A48" s="153"/>
      <c r="B48" s="279"/>
      <c r="C48" s="280"/>
      <c r="D48" s="281"/>
      <c r="E48" s="281"/>
      <c r="F48" s="281"/>
      <c r="G48" s="281"/>
      <c r="H48" s="281"/>
      <c r="I48" s="281"/>
      <c r="J48" s="282"/>
      <c r="K48" s="283"/>
      <c r="L48" s="283"/>
      <c r="M48" s="283"/>
      <c r="N48" s="284"/>
      <c r="O48" s="285"/>
      <c r="P48" s="285"/>
      <c r="Q48" s="285"/>
      <c r="R48" s="285"/>
      <c r="S48" s="285"/>
      <c r="T48" s="285"/>
      <c r="U48" s="285"/>
      <c r="V48" s="286"/>
      <c r="W48" s="286"/>
      <c r="X48" s="286"/>
      <c r="Y48" s="286"/>
      <c r="Z48" s="281"/>
      <c r="AA48" s="287"/>
      <c r="AB48" s="259"/>
      <c r="AC48" s="260">
        <f t="shared" si="4"/>
        <v>0</v>
      </c>
      <c r="AD48" s="261" t="str">
        <f t="shared" si="5"/>
        <v/>
      </c>
      <c r="AE48" s="402"/>
      <c r="AF48" s="262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D48" s="264"/>
    </row>
    <row r="49" spans="1:56" s="132" customFormat="1" ht="15.75" x14ac:dyDescent="0.25">
      <c r="A49" s="153"/>
      <c r="B49" s="279"/>
      <c r="C49" s="280"/>
      <c r="D49" s="281"/>
      <c r="E49" s="281"/>
      <c r="F49" s="281"/>
      <c r="G49" s="281"/>
      <c r="H49" s="281"/>
      <c r="I49" s="281"/>
      <c r="J49" s="282"/>
      <c r="K49" s="283"/>
      <c r="L49" s="283"/>
      <c r="M49" s="283"/>
      <c r="N49" s="284"/>
      <c r="O49" s="285"/>
      <c r="P49" s="285"/>
      <c r="Q49" s="285"/>
      <c r="R49" s="285"/>
      <c r="S49" s="285"/>
      <c r="T49" s="285"/>
      <c r="U49" s="285"/>
      <c r="V49" s="286"/>
      <c r="W49" s="286"/>
      <c r="X49" s="286"/>
      <c r="Y49" s="286"/>
      <c r="Z49" s="281"/>
      <c r="AA49" s="287"/>
      <c r="AB49" s="259"/>
      <c r="AC49" s="288">
        <f t="shared" si="4"/>
        <v>0</v>
      </c>
      <c r="AD49" s="261" t="str">
        <f t="shared" si="5"/>
        <v/>
      </c>
      <c r="AE49" s="402"/>
      <c r="AF49" s="262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D49" s="264"/>
    </row>
    <row r="50" spans="1:56" s="132" customFormat="1" ht="15.75" x14ac:dyDescent="0.25">
      <c r="A50" s="153"/>
      <c r="B50" s="279"/>
      <c r="C50" s="280"/>
      <c r="D50" s="281"/>
      <c r="E50" s="281"/>
      <c r="F50" s="281"/>
      <c r="G50" s="281"/>
      <c r="H50" s="281"/>
      <c r="I50" s="281"/>
      <c r="J50" s="282"/>
      <c r="K50" s="283"/>
      <c r="L50" s="283"/>
      <c r="M50" s="283"/>
      <c r="N50" s="284"/>
      <c r="O50" s="285"/>
      <c r="P50" s="285"/>
      <c r="Q50" s="285"/>
      <c r="R50" s="285"/>
      <c r="S50" s="285"/>
      <c r="T50" s="285"/>
      <c r="U50" s="285"/>
      <c r="V50" s="286"/>
      <c r="W50" s="286"/>
      <c r="X50" s="286"/>
      <c r="Y50" s="286"/>
      <c r="Z50" s="281"/>
      <c r="AA50" s="287"/>
      <c r="AB50" s="259"/>
      <c r="AC50" s="288">
        <f t="shared" si="4"/>
        <v>0</v>
      </c>
      <c r="AD50" s="261" t="str">
        <f t="shared" si="5"/>
        <v/>
      </c>
      <c r="AE50" s="402"/>
      <c r="AF50" s="262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D50" s="264"/>
    </row>
    <row r="51" spans="1:56" s="132" customFormat="1" ht="15.75" x14ac:dyDescent="0.25">
      <c r="A51" s="153"/>
      <c r="B51" s="279"/>
      <c r="C51" s="280"/>
      <c r="D51" s="281"/>
      <c r="E51" s="281"/>
      <c r="F51" s="281"/>
      <c r="G51" s="281"/>
      <c r="H51" s="281"/>
      <c r="I51" s="281"/>
      <c r="J51" s="282"/>
      <c r="K51" s="283"/>
      <c r="L51" s="283"/>
      <c r="M51" s="283"/>
      <c r="N51" s="284"/>
      <c r="O51" s="285"/>
      <c r="P51" s="285"/>
      <c r="Q51" s="285"/>
      <c r="R51" s="285"/>
      <c r="S51" s="285"/>
      <c r="T51" s="285"/>
      <c r="U51" s="285"/>
      <c r="V51" s="286"/>
      <c r="W51" s="286"/>
      <c r="X51" s="286"/>
      <c r="Y51" s="286"/>
      <c r="Z51" s="281"/>
      <c r="AA51" s="287"/>
      <c r="AB51" s="259"/>
      <c r="AC51" s="288">
        <f t="shared" si="4"/>
        <v>0</v>
      </c>
      <c r="AD51" s="261" t="str">
        <f t="shared" si="5"/>
        <v/>
      </c>
      <c r="AE51" s="402"/>
      <c r="AF51" s="262"/>
      <c r="AG51" s="263"/>
      <c r="AH51" s="263"/>
      <c r="AI51" s="263"/>
      <c r="AJ51" s="263"/>
      <c r="AK51" s="263"/>
      <c r="AL51" s="263"/>
      <c r="AM51" s="263"/>
      <c r="AN51" s="263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3"/>
      <c r="BA51" s="263"/>
      <c r="BB51" s="263"/>
      <c r="BD51" s="264"/>
    </row>
    <row r="52" spans="1:56" s="132" customFormat="1" ht="15.75" x14ac:dyDescent="0.25">
      <c r="A52" s="153"/>
      <c r="B52" s="279"/>
      <c r="C52" s="280"/>
      <c r="D52" s="281"/>
      <c r="E52" s="281"/>
      <c r="F52" s="281"/>
      <c r="G52" s="281"/>
      <c r="H52" s="281"/>
      <c r="I52" s="281"/>
      <c r="J52" s="282"/>
      <c r="K52" s="283"/>
      <c r="L52" s="283"/>
      <c r="M52" s="283"/>
      <c r="N52" s="284"/>
      <c r="O52" s="285"/>
      <c r="P52" s="285"/>
      <c r="Q52" s="285"/>
      <c r="R52" s="285"/>
      <c r="S52" s="285"/>
      <c r="T52" s="285"/>
      <c r="U52" s="285"/>
      <c r="V52" s="286"/>
      <c r="W52" s="286"/>
      <c r="X52" s="286"/>
      <c r="Y52" s="286"/>
      <c r="Z52" s="281"/>
      <c r="AA52" s="287"/>
      <c r="AB52" s="259"/>
      <c r="AC52" s="288">
        <f t="shared" si="4"/>
        <v>0</v>
      </c>
      <c r="AD52" s="261" t="str">
        <f t="shared" si="5"/>
        <v/>
      </c>
      <c r="AE52" s="402"/>
      <c r="AF52" s="262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D52" s="264"/>
    </row>
    <row r="53" spans="1:56" s="132" customFormat="1" ht="15.75" x14ac:dyDescent="0.25">
      <c r="A53" s="153"/>
      <c r="B53" s="279"/>
      <c r="C53" s="280"/>
      <c r="D53" s="281"/>
      <c r="E53" s="281"/>
      <c r="F53" s="281"/>
      <c r="G53" s="281"/>
      <c r="H53" s="281"/>
      <c r="I53" s="281"/>
      <c r="J53" s="282"/>
      <c r="K53" s="283"/>
      <c r="L53" s="283"/>
      <c r="M53" s="283"/>
      <c r="N53" s="284"/>
      <c r="O53" s="285"/>
      <c r="P53" s="285"/>
      <c r="Q53" s="285"/>
      <c r="R53" s="285"/>
      <c r="S53" s="285"/>
      <c r="T53" s="285"/>
      <c r="U53" s="285"/>
      <c r="V53" s="286"/>
      <c r="W53" s="286"/>
      <c r="X53" s="286"/>
      <c r="Y53" s="286"/>
      <c r="Z53" s="281"/>
      <c r="AA53" s="287"/>
      <c r="AB53" s="259"/>
      <c r="AC53" s="288">
        <f t="shared" si="4"/>
        <v>0</v>
      </c>
      <c r="AD53" s="261" t="str">
        <f t="shared" si="5"/>
        <v/>
      </c>
      <c r="AE53" s="402"/>
      <c r="AF53" s="262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D53" s="264"/>
    </row>
    <row r="54" spans="1:56" s="132" customFormat="1" ht="15.75" x14ac:dyDescent="0.25">
      <c r="A54" s="153"/>
      <c r="B54" s="289"/>
      <c r="C54" s="290"/>
      <c r="D54" s="291"/>
      <c r="E54" s="291"/>
      <c r="F54" s="291"/>
      <c r="G54" s="291"/>
      <c r="H54" s="291"/>
      <c r="I54" s="291"/>
      <c r="J54" s="292"/>
      <c r="K54" s="293"/>
      <c r="L54" s="293"/>
      <c r="M54" s="293"/>
      <c r="N54" s="294"/>
      <c r="O54" s="295"/>
      <c r="P54" s="295"/>
      <c r="Q54" s="295"/>
      <c r="R54" s="295"/>
      <c r="S54" s="295"/>
      <c r="T54" s="295"/>
      <c r="U54" s="295"/>
      <c r="V54" s="296"/>
      <c r="W54" s="296"/>
      <c r="X54" s="296"/>
      <c r="Y54" s="296"/>
      <c r="Z54" s="291"/>
      <c r="AA54" s="297"/>
      <c r="AB54" s="259"/>
      <c r="AC54" s="288">
        <f t="shared" si="4"/>
        <v>0</v>
      </c>
      <c r="AD54" s="261" t="str">
        <f t="shared" si="5"/>
        <v/>
      </c>
      <c r="AE54" s="402"/>
      <c r="AF54" s="262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D54" s="264"/>
    </row>
    <row r="55" spans="1:56" s="132" customFormat="1" ht="15.75" x14ac:dyDescent="0.25">
      <c r="A55" s="153"/>
      <c r="B55" s="289"/>
      <c r="C55" s="290"/>
      <c r="D55" s="291"/>
      <c r="E55" s="291"/>
      <c r="F55" s="291"/>
      <c r="G55" s="291"/>
      <c r="H55" s="291"/>
      <c r="I55" s="291"/>
      <c r="J55" s="292"/>
      <c r="K55" s="293"/>
      <c r="L55" s="293"/>
      <c r="M55" s="293"/>
      <c r="N55" s="294"/>
      <c r="O55" s="295"/>
      <c r="P55" s="295"/>
      <c r="Q55" s="295"/>
      <c r="R55" s="295"/>
      <c r="S55" s="295"/>
      <c r="T55" s="295"/>
      <c r="U55" s="295"/>
      <c r="V55" s="296"/>
      <c r="W55" s="296"/>
      <c r="X55" s="296"/>
      <c r="Y55" s="296"/>
      <c r="Z55" s="291"/>
      <c r="AA55" s="297"/>
      <c r="AB55" s="259"/>
      <c r="AC55" s="288">
        <f t="shared" si="4"/>
        <v>0</v>
      </c>
      <c r="AD55" s="261" t="str">
        <f t="shared" si="5"/>
        <v/>
      </c>
      <c r="AE55" s="402"/>
      <c r="AF55" s="262"/>
      <c r="AG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263"/>
      <c r="AR55" s="263"/>
      <c r="AS55" s="263"/>
      <c r="AT55" s="263"/>
      <c r="AU55" s="263"/>
      <c r="AV55" s="263"/>
      <c r="AW55" s="263"/>
      <c r="AX55" s="263"/>
      <c r="AY55" s="263"/>
      <c r="AZ55" s="263"/>
      <c r="BA55" s="263"/>
      <c r="BB55" s="263"/>
      <c r="BD55" s="264"/>
    </row>
    <row r="56" spans="1:56" s="132" customFormat="1" ht="15.75" x14ac:dyDescent="0.25">
      <c r="A56" s="153"/>
      <c r="B56" s="289"/>
      <c r="C56" s="290"/>
      <c r="D56" s="291"/>
      <c r="E56" s="291"/>
      <c r="F56" s="291"/>
      <c r="G56" s="291"/>
      <c r="H56" s="291"/>
      <c r="I56" s="291"/>
      <c r="J56" s="292"/>
      <c r="K56" s="293"/>
      <c r="L56" s="293"/>
      <c r="M56" s="293"/>
      <c r="N56" s="294"/>
      <c r="O56" s="295"/>
      <c r="P56" s="295"/>
      <c r="Q56" s="295"/>
      <c r="R56" s="295"/>
      <c r="S56" s="295"/>
      <c r="T56" s="295"/>
      <c r="U56" s="295"/>
      <c r="V56" s="296"/>
      <c r="W56" s="296"/>
      <c r="X56" s="296"/>
      <c r="Y56" s="296"/>
      <c r="Z56" s="291"/>
      <c r="AA56" s="297"/>
      <c r="AB56" s="259"/>
      <c r="AC56" s="288">
        <f t="shared" si="4"/>
        <v>0</v>
      </c>
      <c r="AD56" s="261" t="str">
        <f t="shared" si="5"/>
        <v/>
      </c>
      <c r="AE56" s="402"/>
      <c r="AF56" s="262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D56" s="264"/>
    </row>
    <row r="57" spans="1:56" s="132" customFormat="1" ht="15.75" x14ac:dyDescent="0.25">
      <c r="A57" s="153"/>
      <c r="B57" s="289"/>
      <c r="C57" s="290"/>
      <c r="D57" s="291"/>
      <c r="E57" s="291"/>
      <c r="F57" s="291"/>
      <c r="G57" s="291"/>
      <c r="H57" s="291"/>
      <c r="I57" s="291"/>
      <c r="J57" s="292"/>
      <c r="K57" s="293"/>
      <c r="L57" s="293"/>
      <c r="M57" s="293"/>
      <c r="N57" s="294"/>
      <c r="O57" s="295"/>
      <c r="P57" s="295"/>
      <c r="Q57" s="295"/>
      <c r="R57" s="295"/>
      <c r="S57" s="295"/>
      <c r="T57" s="295"/>
      <c r="U57" s="295"/>
      <c r="V57" s="296"/>
      <c r="W57" s="296"/>
      <c r="X57" s="296"/>
      <c r="Y57" s="296"/>
      <c r="Z57" s="291"/>
      <c r="AA57" s="297"/>
      <c r="AB57" s="259"/>
      <c r="AC57" s="288">
        <f t="shared" si="4"/>
        <v>0</v>
      </c>
      <c r="AD57" s="261" t="str">
        <f t="shared" si="5"/>
        <v/>
      </c>
      <c r="AE57" s="402"/>
      <c r="AF57" s="262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D57" s="264"/>
    </row>
    <row r="58" spans="1:56" s="132" customFormat="1" ht="15.75" x14ac:dyDescent="0.25">
      <c r="A58" s="153"/>
      <c r="B58" s="289"/>
      <c r="C58" s="290"/>
      <c r="D58" s="291"/>
      <c r="E58" s="291"/>
      <c r="F58" s="291"/>
      <c r="G58" s="291"/>
      <c r="H58" s="291"/>
      <c r="I58" s="291"/>
      <c r="J58" s="292"/>
      <c r="K58" s="293"/>
      <c r="L58" s="293"/>
      <c r="M58" s="293"/>
      <c r="N58" s="294"/>
      <c r="O58" s="295"/>
      <c r="P58" s="295"/>
      <c r="Q58" s="295"/>
      <c r="R58" s="295"/>
      <c r="S58" s="295"/>
      <c r="T58" s="295"/>
      <c r="U58" s="295"/>
      <c r="V58" s="296"/>
      <c r="W58" s="296"/>
      <c r="X58" s="296"/>
      <c r="Y58" s="296"/>
      <c r="Z58" s="291"/>
      <c r="AA58" s="297"/>
      <c r="AB58" s="259"/>
      <c r="AC58" s="288">
        <f t="shared" si="4"/>
        <v>0</v>
      </c>
      <c r="AD58" s="261" t="str">
        <f t="shared" si="5"/>
        <v/>
      </c>
      <c r="AE58" s="402"/>
      <c r="AF58" s="262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D58" s="264"/>
    </row>
    <row r="59" spans="1:56" s="132" customFormat="1" ht="15.75" x14ac:dyDescent="0.25">
      <c r="A59" s="153"/>
      <c r="B59" s="289"/>
      <c r="C59" s="290"/>
      <c r="D59" s="291"/>
      <c r="E59" s="291"/>
      <c r="F59" s="291"/>
      <c r="G59" s="291"/>
      <c r="H59" s="291"/>
      <c r="I59" s="291"/>
      <c r="J59" s="292"/>
      <c r="K59" s="293"/>
      <c r="L59" s="293"/>
      <c r="M59" s="293"/>
      <c r="N59" s="294"/>
      <c r="O59" s="295"/>
      <c r="P59" s="295"/>
      <c r="Q59" s="295"/>
      <c r="R59" s="295"/>
      <c r="S59" s="295"/>
      <c r="T59" s="295"/>
      <c r="U59" s="295"/>
      <c r="V59" s="296"/>
      <c r="W59" s="296"/>
      <c r="X59" s="296"/>
      <c r="Y59" s="296"/>
      <c r="Z59" s="291"/>
      <c r="AA59" s="297"/>
      <c r="AB59" s="259"/>
      <c r="AC59" s="288">
        <f t="shared" si="4"/>
        <v>0</v>
      </c>
      <c r="AD59" s="261" t="str">
        <f t="shared" si="5"/>
        <v/>
      </c>
      <c r="AE59" s="402"/>
      <c r="AF59" s="262"/>
      <c r="AG59" s="263"/>
      <c r="AH59" s="263"/>
      <c r="AI59" s="263"/>
      <c r="AJ59" s="263"/>
      <c r="AK59" s="263"/>
      <c r="AL59" s="263"/>
      <c r="AM59" s="263"/>
      <c r="AN59" s="263"/>
      <c r="AO59" s="263"/>
      <c r="AP59" s="263"/>
      <c r="AQ59" s="263"/>
      <c r="AR59" s="263"/>
      <c r="AS59" s="263"/>
      <c r="AT59" s="263"/>
      <c r="AU59" s="263"/>
      <c r="AV59" s="263"/>
      <c r="AW59" s="263"/>
      <c r="AX59" s="263"/>
      <c r="AY59" s="263"/>
      <c r="AZ59" s="263"/>
      <c r="BA59" s="263"/>
      <c r="BB59" s="263"/>
      <c r="BD59" s="264"/>
    </row>
    <row r="60" spans="1:56" s="132" customFormat="1" ht="15.75" x14ac:dyDescent="0.25">
      <c r="A60" s="153"/>
      <c r="B60" s="289"/>
      <c r="C60" s="290"/>
      <c r="D60" s="291"/>
      <c r="E60" s="291"/>
      <c r="F60" s="291"/>
      <c r="G60" s="291"/>
      <c r="H60" s="291"/>
      <c r="I60" s="291"/>
      <c r="J60" s="292"/>
      <c r="K60" s="293"/>
      <c r="L60" s="293"/>
      <c r="M60" s="293"/>
      <c r="N60" s="294"/>
      <c r="O60" s="295"/>
      <c r="P60" s="295"/>
      <c r="Q60" s="295"/>
      <c r="R60" s="295"/>
      <c r="S60" s="295"/>
      <c r="T60" s="295"/>
      <c r="U60" s="295"/>
      <c r="V60" s="296"/>
      <c r="W60" s="296"/>
      <c r="X60" s="296"/>
      <c r="Y60" s="296"/>
      <c r="Z60" s="291"/>
      <c r="AA60" s="297"/>
      <c r="AB60" s="259"/>
      <c r="AC60" s="288">
        <f t="shared" si="4"/>
        <v>0</v>
      </c>
      <c r="AD60" s="261" t="str">
        <f t="shared" si="5"/>
        <v/>
      </c>
      <c r="AE60" s="402"/>
      <c r="AF60" s="262"/>
      <c r="AG60" s="263"/>
      <c r="AH60" s="263"/>
      <c r="AI60" s="263"/>
      <c r="AJ60" s="263"/>
      <c r="AK60" s="263"/>
      <c r="AL60" s="263"/>
      <c r="AM60" s="263"/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3"/>
      <c r="BB60" s="263"/>
      <c r="BD60" s="264"/>
    </row>
    <row r="61" spans="1:56" s="132" customFormat="1" ht="15.75" x14ac:dyDescent="0.25">
      <c r="A61" s="153"/>
      <c r="B61" s="289"/>
      <c r="C61" s="290"/>
      <c r="D61" s="291"/>
      <c r="E61" s="291"/>
      <c r="F61" s="291"/>
      <c r="G61" s="291"/>
      <c r="H61" s="291"/>
      <c r="I61" s="291"/>
      <c r="J61" s="292"/>
      <c r="K61" s="293"/>
      <c r="L61" s="293"/>
      <c r="M61" s="293"/>
      <c r="N61" s="294"/>
      <c r="O61" s="295"/>
      <c r="P61" s="295"/>
      <c r="Q61" s="295"/>
      <c r="R61" s="295"/>
      <c r="S61" s="295"/>
      <c r="T61" s="295"/>
      <c r="U61" s="295"/>
      <c r="V61" s="296"/>
      <c r="W61" s="296"/>
      <c r="X61" s="296"/>
      <c r="Y61" s="296"/>
      <c r="Z61" s="291"/>
      <c r="AA61" s="297"/>
      <c r="AB61" s="259"/>
      <c r="AC61" s="288">
        <f t="shared" si="4"/>
        <v>0</v>
      </c>
      <c r="AD61" s="261" t="str">
        <f t="shared" si="5"/>
        <v/>
      </c>
      <c r="AE61" s="402"/>
      <c r="AF61" s="262"/>
      <c r="AG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63"/>
      <c r="AS61" s="263"/>
      <c r="AT61" s="263"/>
      <c r="AU61" s="263"/>
      <c r="AV61" s="263"/>
      <c r="AW61" s="263"/>
      <c r="AX61" s="263"/>
      <c r="AY61" s="263"/>
      <c r="AZ61" s="263"/>
      <c r="BA61" s="263"/>
      <c r="BB61" s="263"/>
      <c r="BD61" s="264"/>
    </row>
    <row r="62" spans="1:56" s="132" customFormat="1" ht="15.75" x14ac:dyDescent="0.25">
      <c r="A62" s="153"/>
      <c r="B62" s="289"/>
      <c r="C62" s="290"/>
      <c r="D62" s="291"/>
      <c r="E62" s="291"/>
      <c r="F62" s="291"/>
      <c r="G62" s="291"/>
      <c r="H62" s="291"/>
      <c r="I62" s="291"/>
      <c r="J62" s="292"/>
      <c r="K62" s="293"/>
      <c r="L62" s="293"/>
      <c r="M62" s="293"/>
      <c r="N62" s="294"/>
      <c r="O62" s="295"/>
      <c r="P62" s="295"/>
      <c r="Q62" s="295"/>
      <c r="R62" s="295"/>
      <c r="S62" s="295"/>
      <c r="T62" s="295"/>
      <c r="U62" s="295"/>
      <c r="V62" s="296"/>
      <c r="W62" s="296"/>
      <c r="X62" s="296"/>
      <c r="Y62" s="296"/>
      <c r="Z62" s="291"/>
      <c r="AA62" s="297"/>
      <c r="AB62" s="259"/>
      <c r="AC62" s="288">
        <f t="shared" si="4"/>
        <v>0</v>
      </c>
      <c r="AD62" s="261" t="str">
        <f t="shared" si="5"/>
        <v/>
      </c>
      <c r="AE62" s="402"/>
      <c r="AF62" s="262"/>
      <c r="AG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  <c r="AS62" s="263"/>
      <c r="AT62" s="263"/>
      <c r="AU62" s="263"/>
      <c r="AV62" s="263"/>
      <c r="AW62" s="263"/>
      <c r="AX62" s="263"/>
      <c r="AY62" s="263"/>
      <c r="AZ62" s="263"/>
      <c r="BA62" s="263"/>
      <c r="BB62" s="263"/>
      <c r="BD62" s="264"/>
    </row>
    <row r="63" spans="1:56" s="132" customFormat="1" ht="15.75" x14ac:dyDescent="0.25">
      <c r="A63" s="153"/>
      <c r="B63" s="289"/>
      <c r="C63" s="290"/>
      <c r="D63" s="291"/>
      <c r="E63" s="291"/>
      <c r="F63" s="291"/>
      <c r="G63" s="291"/>
      <c r="H63" s="291"/>
      <c r="I63" s="291"/>
      <c r="J63" s="292"/>
      <c r="K63" s="293"/>
      <c r="L63" s="293"/>
      <c r="M63" s="293"/>
      <c r="N63" s="294"/>
      <c r="O63" s="295"/>
      <c r="P63" s="295"/>
      <c r="Q63" s="295"/>
      <c r="R63" s="295"/>
      <c r="S63" s="295"/>
      <c r="T63" s="295"/>
      <c r="U63" s="295"/>
      <c r="V63" s="296"/>
      <c r="W63" s="296"/>
      <c r="X63" s="296"/>
      <c r="Y63" s="296"/>
      <c r="Z63" s="291"/>
      <c r="AA63" s="297"/>
      <c r="AB63" s="259"/>
      <c r="AC63" s="288">
        <f t="shared" si="4"/>
        <v>0</v>
      </c>
      <c r="AD63" s="261" t="str">
        <f t="shared" si="5"/>
        <v/>
      </c>
      <c r="AE63" s="402"/>
      <c r="AF63" s="262"/>
      <c r="AG63" s="263"/>
      <c r="AH63" s="263"/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3"/>
      <c r="BB63" s="263"/>
      <c r="BD63" s="264"/>
    </row>
    <row r="64" spans="1:56" s="132" customFormat="1" ht="15.75" x14ac:dyDescent="0.25">
      <c r="A64" s="153"/>
      <c r="B64" s="289"/>
      <c r="C64" s="290"/>
      <c r="D64" s="291"/>
      <c r="E64" s="291"/>
      <c r="F64" s="291"/>
      <c r="G64" s="291"/>
      <c r="H64" s="291"/>
      <c r="I64" s="291"/>
      <c r="J64" s="292"/>
      <c r="K64" s="293"/>
      <c r="L64" s="293"/>
      <c r="M64" s="293"/>
      <c r="N64" s="294"/>
      <c r="O64" s="295"/>
      <c r="P64" s="295"/>
      <c r="Q64" s="295"/>
      <c r="R64" s="295"/>
      <c r="S64" s="295"/>
      <c r="T64" s="295"/>
      <c r="U64" s="295"/>
      <c r="V64" s="296"/>
      <c r="W64" s="298"/>
      <c r="X64" s="298"/>
      <c r="Y64" s="298"/>
      <c r="Z64" s="299"/>
      <c r="AA64" s="297"/>
      <c r="AB64" s="259"/>
      <c r="AC64" s="288">
        <f t="shared" si="4"/>
        <v>0</v>
      </c>
      <c r="AD64" s="261" t="str">
        <f t="shared" si="5"/>
        <v/>
      </c>
      <c r="AE64" s="402"/>
      <c r="AF64" s="262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/>
      <c r="AY64" s="263"/>
      <c r="AZ64" s="263"/>
      <c r="BA64" s="263"/>
      <c r="BB64" s="263"/>
      <c r="BD64" s="264"/>
    </row>
    <row r="65" spans="1:56" s="132" customFormat="1" ht="15.75" x14ac:dyDescent="0.25">
      <c r="A65" s="153"/>
      <c r="B65" s="289"/>
      <c r="C65" s="290"/>
      <c r="D65" s="291"/>
      <c r="E65" s="291"/>
      <c r="F65" s="291"/>
      <c r="G65" s="291"/>
      <c r="H65" s="291"/>
      <c r="I65" s="291"/>
      <c r="J65" s="292"/>
      <c r="K65" s="293"/>
      <c r="L65" s="293"/>
      <c r="M65" s="293"/>
      <c r="N65" s="294"/>
      <c r="O65" s="295"/>
      <c r="P65" s="295"/>
      <c r="Q65" s="295"/>
      <c r="R65" s="295"/>
      <c r="S65" s="295"/>
      <c r="T65" s="295"/>
      <c r="U65" s="295"/>
      <c r="V65" s="296"/>
      <c r="W65" s="298"/>
      <c r="X65" s="298"/>
      <c r="Y65" s="298"/>
      <c r="Z65" s="299"/>
      <c r="AA65" s="297"/>
      <c r="AB65" s="259"/>
      <c r="AC65" s="288">
        <f t="shared" si="4"/>
        <v>0</v>
      </c>
      <c r="AD65" s="261" t="str">
        <f t="shared" si="5"/>
        <v/>
      </c>
      <c r="AE65" s="402"/>
      <c r="AF65" s="262"/>
      <c r="AG65" s="263"/>
      <c r="AH65" s="263"/>
      <c r="AI65" s="263"/>
      <c r="AJ65" s="263"/>
      <c r="AK65" s="263"/>
      <c r="AL65" s="263"/>
      <c r="AM65" s="263"/>
      <c r="AN65" s="263"/>
      <c r="AO65" s="263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3"/>
      <c r="BB65" s="263"/>
      <c r="BD65" s="264"/>
    </row>
    <row r="66" spans="1:56" s="132" customFormat="1" ht="15.75" x14ac:dyDescent="0.25">
      <c r="A66" s="153"/>
      <c r="B66" s="289"/>
      <c r="C66" s="290"/>
      <c r="D66" s="291"/>
      <c r="E66" s="291"/>
      <c r="F66" s="291"/>
      <c r="G66" s="291"/>
      <c r="H66" s="291"/>
      <c r="I66" s="291"/>
      <c r="J66" s="292"/>
      <c r="K66" s="293"/>
      <c r="L66" s="293"/>
      <c r="M66" s="293"/>
      <c r="N66" s="294"/>
      <c r="O66" s="295"/>
      <c r="P66" s="295"/>
      <c r="Q66" s="295"/>
      <c r="R66" s="295"/>
      <c r="S66" s="295"/>
      <c r="T66" s="295"/>
      <c r="U66" s="295"/>
      <c r="V66" s="296"/>
      <c r="W66" s="298"/>
      <c r="X66" s="298"/>
      <c r="Y66" s="298"/>
      <c r="Z66" s="299"/>
      <c r="AA66" s="297"/>
      <c r="AB66" s="259"/>
      <c r="AC66" s="288">
        <f t="shared" si="4"/>
        <v>0</v>
      </c>
      <c r="AD66" s="261" t="str">
        <f t="shared" si="5"/>
        <v/>
      </c>
      <c r="AE66" s="402"/>
      <c r="AF66" s="262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263"/>
      <c r="AW66" s="263"/>
      <c r="AX66" s="263"/>
      <c r="AY66" s="263"/>
      <c r="AZ66" s="263"/>
      <c r="BA66" s="263"/>
      <c r="BB66" s="263"/>
      <c r="BD66" s="264"/>
    </row>
    <row r="67" spans="1:56" s="132" customFormat="1" ht="15.75" x14ac:dyDescent="0.25">
      <c r="A67" s="153"/>
      <c r="B67" s="289"/>
      <c r="C67" s="290"/>
      <c r="D67" s="291"/>
      <c r="E67" s="291"/>
      <c r="F67" s="291"/>
      <c r="G67" s="291"/>
      <c r="H67" s="291"/>
      <c r="I67" s="291"/>
      <c r="J67" s="292"/>
      <c r="K67" s="293"/>
      <c r="L67" s="293"/>
      <c r="M67" s="293"/>
      <c r="N67" s="294"/>
      <c r="O67" s="295"/>
      <c r="P67" s="295"/>
      <c r="Q67" s="295"/>
      <c r="R67" s="295"/>
      <c r="S67" s="295"/>
      <c r="T67" s="295"/>
      <c r="U67" s="295"/>
      <c r="V67" s="296"/>
      <c r="W67" s="298"/>
      <c r="X67" s="298"/>
      <c r="Y67" s="298"/>
      <c r="Z67" s="299"/>
      <c r="AA67" s="297"/>
      <c r="AB67" s="259"/>
      <c r="AC67" s="288">
        <f t="shared" si="4"/>
        <v>0</v>
      </c>
      <c r="AD67" s="261" t="str">
        <f t="shared" si="5"/>
        <v/>
      </c>
      <c r="AE67" s="402"/>
      <c r="AF67" s="262"/>
      <c r="AG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D67" s="264"/>
    </row>
    <row r="68" spans="1:56" s="132" customFormat="1" ht="15.75" x14ac:dyDescent="0.25">
      <c r="A68" s="153"/>
      <c r="B68" s="289"/>
      <c r="C68" s="290"/>
      <c r="D68" s="291"/>
      <c r="E68" s="291"/>
      <c r="F68" s="291"/>
      <c r="G68" s="291"/>
      <c r="H68" s="291"/>
      <c r="I68" s="291"/>
      <c r="J68" s="292"/>
      <c r="K68" s="293"/>
      <c r="L68" s="293"/>
      <c r="M68" s="293"/>
      <c r="N68" s="294"/>
      <c r="O68" s="295"/>
      <c r="P68" s="295"/>
      <c r="Q68" s="295"/>
      <c r="R68" s="295"/>
      <c r="S68" s="295"/>
      <c r="T68" s="295"/>
      <c r="U68" s="295"/>
      <c r="V68" s="296"/>
      <c r="W68" s="298"/>
      <c r="X68" s="298"/>
      <c r="Y68" s="298"/>
      <c r="Z68" s="299"/>
      <c r="AA68" s="297"/>
      <c r="AB68" s="259"/>
      <c r="AC68" s="288">
        <f t="shared" si="4"/>
        <v>0</v>
      </c>
      <c r="AD68" s="261" t="str">
        <f t="shared" si="5"/>
        <v/>
      </c>
      <c r="AE68" s="402"/>
      <c r="AF68" s="262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3"/>
      <c r="AU68" s="263"/>
      <c r="AV68" s="263"/>
      <c r="AW68" s="263"/>
      <c r="AX68" s="263"/>
      <c r="AY68" s="263"/>
      <c r="AZ68" s="263"/>
      <c r="BA68" s="263"/>
      <c r="BB68" s="263"/>
      <c r="BD68" s="264"/>
    </row>
    <row r="69" spans="1:56" s="132" customFormat="1" ht="15.75" x14ac:dyDescent="0.25">
      <c r="A69" s="153"/>
      <c r="B69" s="289"/>
      <c r="C69" s="290"/>
      <c r="D69" s="291"/>
      <c r="E69" s="291"/>
      <c r="F69" s="291"/>
      <c r="G69" s="291"/>
      <c r="H69" s="291"/>
      <c r="I69" s="291"/>
      <c r="J69" s="292"/>
      <c r="K69" s="293"/>
      <c r="L69" s="293"/>
      <c r="M69" s="293"/>
      <c r="N69" s="294"/>
      <c r="O69" s="295"/>
      <c r="P69" s="295"/>
      <c r="Q69" s="295"/>
      <c r="R69" s="295"/>
      <c r="S69" s="295"/>
      <c r="T69" s="295"/>
      <c r="U69" s="295"/>
      <c r="V69" s="296"/>
      <c r="W69" s="298"/>
      <c r="X69" s="298"/>
      <c r="Y69" s="298"/>
      <c r="Z69" s="299"/>
      <c r="AA69" s="297"/>
      <c r="AB69" s="259"/>
      <c r="AC69" s="288">
        <f t="shared" si="4"/>
        <v>0</v>
      </c>
      <c r="AD69" s="261" t="str">
        <f t="shared" si="5"/>
        <v/>
      </c>
      <c r="AE69" s="402"/>
      <c r="AF69" s="262"/>
      <c r="AG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D69" s="264"/>
    </row>
    <row r="70" spans="1:56" s="132" customFormat="1" ht="15.75" x14ac:dyDescent="0.25">
      <c r="A70" s="153"/>
      <c r="B70" s="289"/>
      <c r="C70" s="290"/>
      <c r="D70" s="291"/>
      <c r="E70" s="291"/>
      <c r="F70" s="291"/>
      <c r="G70" s="291"/>
      <c r="H70" s="291"/>
      <c r="I70" s="291"/>
      <c r="J70" s="292"/>
      <c r="K70" s="293"/>
      <c r="L70" s="293"/>
      <c r="M70" s="293"/>
      <c r="N70" s="294"/>
      <c r="O70" s="295"/>
      <c r="P70" s="295"/>
      <c r="Q70" s="295"/>
      <c r="R70" s="295"/>
      <c r="S70" s="295"/>
      <c r="T70" s="295"/>
      <c r="U70" s="295"/>
      <c r="V70" s="296"/>
      <c r="W70" s="298"/>
      <c r="X70" s="298"/>
      <c r="Y70" s="298"/>
      <c r="Z70" s="299"/>
      <c r="AA70" s="297"/>
      <c r="AB70" s="259"/>
      <c r="AC70" s="288">
        <f t="shared" si="4"/>
        <v>0</v>
      </c>
      <c r="AD70" s="261" t="str">
        <f t="shared" si="5"/>
        <v/>
      </c>
      <c r="AE70" s="402"/>
      <c r="AF70" s="262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63"/>
      <c r="AU70" s="263"/>
      <c r="AV70" s="263"/>
      <c r="AW70" s="263"/>
      <c r="AX70" s="263"/>
      <c r="AY70" s="263"/>
      <c r="AZ70" s="263"/>
      <c r="BA70" s="263"/>
      <c r="BB70" s="263"/>
      <c r="BD70" s="264"/>
    </row>
    <row r="71" spans="1:56" s="132" customFormat="1" ht="15.75" x14ac:dyDescent="0.25">
      <c r="A71" s="153"/>
      <c r="B71" s="289"/>
      <c r="C71" s="290"/>
      <c r="D71" s="291"/>
      <c r="E71" s="291"/>
      <c r="F71" s="291"/>
      <c r="G71" s="291"/>
      <c r="H71" s="291"/>
      <c r="I71" s="291"/>
      <c r="J71" s="292"/>
      <c r="K71" s="293"/>
      <c r="L71" s="293"/>
      <c r="M71" s="293"/>
      <c r="N71" s="294"/>
      <c r="O71" s="295"/>
      <c r="P71" s="295"/>
      <c r="Q71" s="295"/>
      <c r="R71" s="295"/>
      <c r="S71" s="295"/>
      <c r="T71" s="295"/>
      <c r="U71" s="295"/>
      <c r="V71" s="296"/>
      <c r="W71" s="298"/>
      <c r="X71" s="298"/>
      <c r="Y71" s="298"/>
      <c r="Z71" s="299"/>
      <c r="AA71" s="297"/>
      <c r="AB71" s="259"/>
      <c r="AC71" s="288">
        <f t="shared" si="4"/>
        <v>0</v>
      </c>
      <c r="AD71" s="261" t="str">
        <f t="shared" si="5"/>
        <v/>
      </c>
      <c r="AE71" s="402"/>
      <c r="AF71" s="262"/>
      <c r="AG71" s="263"/>
      <c r="AH71" s="263"/>
      <c r="AI71" s="263"/>
      <c r="AJ71" s="263"/>
      <c r="AK71" s="263"/>
      <c r="AL71" s="263"/>
      <c r="AM71" s="263"/>
      <c r="AN71" s="263"/>
      <c r="AO71" s="263"/>
      <c r="AP71" s="263"/>
      <c r="AQ71" s="263"/>
      <c r="AR71" s="263"/>
      <c r="AS71" s="263"/>
      <c r="AT71" s="263"/>
      <c r="AU71" s="263"/>
      <c r="AV71" s="263"/>
      <c r="AW71" s="263"/>
      <c r="AX71" s="263"/>
      <c r="AY71" s="263"/>
      <c r="AZ71" s="263"/>
      <c r="BA71" s="263"/>
      <c r="BB71" s="263"/>
      <c r="BD71" s="264"/>
    </row>
    <row r="72" spans="1:56" s="132" customFormat="1" ht="15.75" x14ac:dyDescent="0.25">
      <c r="A72" s="153"/>
      <c r="B72" s="289"/>
      <c r="C72" s="290"/>
      <c r="D72" s="291"/>
      <c r="E72" s="291"/>
      <c r="F72" s="291"/>
      <c r="G72" s="291"/>
      <c r="H72" s="291"/>
      <c r="I72" s="291"/>
      <c r="J72" s="292"/>
      <c r="K72" s="293"/>
      <c r="L72" s="293"/>
      <c r="M72" s="293"/>
      <c r="N72" s="294"/>
      <c r="O72" s="295"/>
      <c r="P72" s="295"/>
      <c r="Q72" s="295"/>
      <c r="R72" s="295"/>
      <c r="S72" s="295"/>
      <c r="T72" s="295"/>
      <c r="U72" s="295"/>
      <c r="V72" s="296"/>
      <c r="W72" s="298"/>
      <c r="X72" s="298"/>
      <c r="Y72" s="298"/>
      <c r="Z72" s="299"/>
      <c r="AA72" s="297"/>
      <c r="AB72" s="259"/>
      <c r="AC72" s="288">
        <f t="shared" si="4"/>
        <v>0</v>
      </c>
      <c r="AD72" s="261" t="str">
        <f t="shared" si="5"/>
        <v/>
      </c>
      <c r="AE72" s="402"/>
      <c r="AF72" s="262"/>
      <c r="AG72" s="263"/>
      <c r="AH72" s="263"/>
      <c r="AI72" s="263"/>
      <c r="AJ72" s="263"/>
      <c r="AK72" s="263"/>
      <c r="AL72" s="263"/>
      <c r="AM72" s="263"/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D72" s="264"/>
    </row>
    <row r="73" spans="1:56" s="132" customFormat="1" ht="15.75" x14ac:dyDescent="0.25">
      <c r="A73" s="153"/>
      <c r="B73" s="289"/>
      <c r="C73" s="290"/>
      <c r="D73" s="291"/>
      <c r="E73" s="291"/>
      <c r="F73" s="291"/>
      <c r="G73" s="291"/>
      <c r="H73" s="291"/>
      <c r="I73" s="291"/>
      <c r="J73" s="292"/>
      <c r="K73" s="293"/>
      <c r="L73" s="293"/>
      <c r="M73" s="293"/>
      <c r="N73" s="294"/>
      <c r="O73" s="295"/>
      <c r="P73" s="295"/>
      <c r="Q73" s="295"/>
      <c r="R73" s="295"/>
      <c r="S73" s="295"/>
      <c r="T73" s="295"/>
      <c r="U73" s="295"/>
      <c r="V73" s="296"/>
      <c r="W73" s="298"/>
      <c r="X73" s="298"/>
      <c r="Y73" s="298"/>
      <c r="Z73" s="299"/>
      <c r="AA73" s="297"/>
      <c r="AB73" s="259"/>
      <c r="AC73" s="288">
        <f t="shared" si="4"/>
        <v>0</v>
      </c>
      <c r="AD73" s="261" t="str">
        <f t="shared" si="5"/>
        <v/>
      </c>
      <c r="AE73" s="402"/>
      <c r="AF73" s="262"/>
      <c r="AG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D73" s="264"/>
    </row>
    <row r="74" spans="1:56" s="132" customFormat="1" ht="15.75" x14ac:dyDescent="0.25">
      <c r="A74" s="153"/>
      <c r="B74" s="289"/>
      <c r="C74" s="290"/>
      <c r="D74" s="291"/>
      <c r="E74" s="291"/>
      <c r="F74" s="291"/>
      <c r="G74" s="291"/>
      <c r="H74" s="291"/>
      <c r="I74" s="291"/>
      <c r="J74" s="292"/>
      <c r="K74" s="293"/>
      <c r="L74" s="293"/>
      <c r="M74" s="293"/>
      <c r="N74" s="294"/>
      <c r="O74" s="295"/>
      <c r="P74" s="295"/>
      <c r="Q74" s="295"/>
      <c r="R74" s="295"/>
      <c r="S74" s="295"/>
      <c r="T74" s="295"/>
      <c r="U74" s="295"/>
      <c r="V74" s="296"/>
      <c r="W74" s="298"/>
      <c r="X74" s="298"/>
      <c r="Y74" s="298"/>
      <c r="Z74" s="299"/>
      <c r="AA74" s="297"/>
      <c r="AB74" s="259"/>
      <c r="AC74" s="288">
        <f t="shared" si="4"/>
        <v>0</v>
      </c>
      <c r="AD74" s="261" t="str">
        <f t="shared" si="5"/>
        <v/>
      </c>
      <c r="AE74" s="402"/>
      <c r="AF74" s="262"/>
      <c r="AG74" s="263"/>
      <c r="AH74" s="263"/>
      <c r="AI74" s="263"/>
      <c r="AJ74" s="263"/>
      <c r="AK74" s="263"/>
      <c r="AL74" s="263"/>
      <c r="AM74" s="263"/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D74" s="264"/>
    </row>
    <row r="75" spans="1:56" s="132" customFormat="1" ht="15.75" x14ac:dyDescent="0.25">
      <c r="A75" s="153"/>
      <c r="B75" s="289"/>
      <c r="C75" s="290"/>
      <c r="D75" s="291"/>
      <c r="E75" s="291"/>
      <c r="F75" s="291"/>
      <c r="G75" s="291"/>
      <c r="H75" s="291"/>
      <c r="I75" s="291"/>
      <c r="J75" s="292"/>
      <c r="K75" s="293"/>
      <c r="L75" s="293"/>
      <c r="M75" s="293"/>
      <c r="N75" s="294"/>
      <c r="O75" s="295"/>
      <c r="P75" s="295"/>
      <c r="Q75" s="295"/>
      <c r="R75" s="295"/>
      <c r="S75" s="295"/>
      <c r="T75" s="295"/>
      <c r="U75" s="295"/>
      <c r="V75" s="296"/>
      <c r="W75" s="298"/>
      <c r="X75" s="298"/>
      <c r="Y75" s="298"/>
      <c r="Z75" s="299"/>
      <c r="AA75" s="297"/>
      <c r="AB75" s="259"/>
      <c r="AC75" s="288">
        <f t="shared" si="4"/>
        <v>0</v>
      </c>
      <c r="AD75" s="261" t="str">
        <f t="shared" si="5"/>
        <v/>
      </c>
      <c r="AE75" s="402"/>
      <c r="AF75" s="262"/>
      <c r="AG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D75" s="264"/>
    </row>
    <row r="76" spans="1:56" s="132" customFormat="1" ht="15.75" x14ac:dyDescent="0.25">
      <c r="A76" s="153"/>
      <c r="B76" s="289"/>
      <c r="C76" s="290"/>
      <c r="D76" s="291"/>
      <c r="E76" s="291"/>
      <c r="F76" s="291"/>
      <c r="G76" s="291"/>
      <c r="H76" s="291"/>
      <c r="I76" s="291"/>
      <c r="J76" s="292"/>
      <c r="K76" s="293"/>
      <c r="L76" s="293"/>
      <c r="M76" s="293"/>
      <c r="N76" s="294"/>
      <c r="O76" s="295"/>
      <c r="P76" s="295"/>
      <c r="Q76" s="295"/>
      <c r="R76" s="295"/>
      <c r="S76" s="295"/>
      <c r="T76" s="295"/>
      <c r="U76" s="295"/>
      <c r="V76" s="296"/>
      <c r="W76" s="298"/>
      <c r="X76" s="298"/>
      <c r="Y76" s="298"/>
      <c r="Z76" s="299"/>
      <c r="AA76" s="297"/>
      <c r="AB76" s="259"/>
      <c r="AC76" s="288">
        <f t="shared" si="4"/>
        <v>0</v>
      </c>
      <c r="AD76" s="261" t="str">
        <f t="shared" si="5"/>
        <v/>
      </c>
      <c r="AE76" s="402"/>
      <c r="AF76" s="262"/>
      <c r="AG76" s="263"/>
      <c r="AH76" s="263"/>
      <c r="AI76" s="263"/>
      <c r="AJ76" s="263"/>
      <c r="AK76" s="263"/>
      <c r="AL76" s="263"/>
      <c r="AM76" s="263"/>
      <c r="AN76" s="263"/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D76" s="264"/>
    </row>
    <row r="77" spans="1:56" s="132" customFormat="1" ht="15.75" x14ac:dyDescent="0.25">
      <c r="A77" s="153"/>
      <c r="B77" s="289"/>
      <c r="C77" s="290"/>
      <c r="D77" s="291"/>
      <c r="E77" s="291"/>
      <c r="F77" s="291"/>
      <c r="G77" s="291"/>
      <c r="H77" s="291"/>
      <c r="I77" s="291"/>
      <c r="J77" s="292"/>
      <c r="K77" s="293"/>
      <c r="L77" s="293"/>
      <c r="M77" s="293"/>
      <c r="N77" s="294"/>
      <c r="O77" s="295"/>
      <c r="P77" s="295"/>
      <c r="Q77" s="295"/>
      <c r="R77" s="295"/>
      <c r="S77" s="295"/>
      <c r="T77" s="295"/>
      <c r="U77" s="295"/>
      <c r="V77" s="296"/>
      <c r="W77" s="298"/>
      <c r="X77" s="298"/>
      <c r="Y77" s="298"/>
      <c r="Z77" s="299"/>
      <c r="AA77" s="297"/>
      <c r="AB77" s="259"/>
      <c r="AC77" s="288">
        <f t="shared" si="4"/>
        <v>0</v>
      </c>
      <c r="AD77" s="261" t="str">
        <f t="shared" si="5"/>
        <v/>
      </c>
      <c r="AE77" s="402"/>
      <c r="AF77" s="262"/>
      <c r="AG77" s="263"/>
      <c r="AH77" s="263"/>
      <c r="AI77" s="263"/>
      <c r="AJ77" s="263"/>
      <c r="AK77" s="263"/>
      <c r="AL77" s="263"/>
      <c r="AM77" s="263"/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D77" s="264"/>
    </row>
    <row r="78" spans="1:56" s="132" customFormat="1" ht="15.75" x14ac:dyDescent="0.25">
      <c r="A78" s="153"/>
      <c r="B78" s="289"/>
      <c r="C78" s="290"/>
      <c r="D78" s="291"/>
      <c r="E78" s="291"/>
      <c r="F78" s="291"/>
      <c r="G78" s="291"/>
      <c r="H78" s="291"/>
      <c r="I78" s="291"/>
      <c r="J78" s="292"/>
      <c r="K78" s="293"/>
      <c r="L78" s="293"/>
      <c r="M78" s="293"/>
      <c r="N78" s="294"/>
      <c r="O78" s="295"/>
      <c r="P78" s="295"/>
      <c r="Q78" s="295"/>
      <c r="R78" s="295"/>
      <c r="S78" s="295"/>
      <c r="T78" s="295"/>
      <c r="U78" s="295"/>
      <c r="V78" s="296"/>
      <c r="W78" s="298"/>
      <c r="X78" s="298"/>
      <c r="Y78" s="298"/>
      <c r="Z78" s="299"/>
      <c r="AA78" s="297"/>
      <c r="AB78" s="259"/>
      <c r="AC78" s="288">
        <f t="shared" si="4"/>
        <v>0</v>
      </c>
      <c r="AD78" s="261" t="str">
        <f t="shared" si="5"/>
        <v/>
      </c>
      <c r="AE78" s="402"/>
      <c r="AF78" s="262"/>
      <c r="AG78" s="263"/>
      <c r="AH78" s="263"/>
      <c r="AI78" s="263"/>
      <c r="AJ78" s="263"/>
      <c r="AK78" s="263"/>
      <c r="AL78" s="263"/>
      <c r="AM78" s="263"/>
      <c r="AN78" s="263"/>
      <c r="AO78" s="263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3"/>
      <c r="BB78" s="263"/>
      <c r="BD78" s="264"/>
    </row>
    <row r="79" spans="1:56" s="132" customFormat="1" ht="15.75" x14ac:dyDescent="0.25">
      <c r="A79" s="153"/>
      <c r="B79" s="289"/>
      <c r="C79" s="290"/>
      <c r="D79" s="291"/>
      <c r="E79" s="291"/>
      <c r="F79" s="291"/>
      <c r="G79" s="291"/>
      <c r="H79" s="291"/>
      <c r="I79" s="291"/>
      <c r="J79" s="292"/>
      <c r="K79" s="293"/>
      <c r="L79" s="293"/>
      <c r="M79" s="293"/>
      <c r="N79" s="294"/>
      <c r="O79" s="295"/>
      <c r="P79" s="295"/>
      <c r="Q79" s="295"/>
      <c r="R79" s="295"/>
      <c r="S79" s="295"/>
      <c r="T79" s="295"/>
      <c r="U79" s="295"/>
      <c r="V79" s="296"/>
      <c r="W79" s="298"/>
      <c r="X79" s="298"/>
      <c r="Y79" s="298"/>
      <c r="Z79" s="299"/>
      <c r="AA79" s="297"/>
      <c r="AB79" s="259"/>
      <c r="AC79" s="288">
        <f t="shared" si="4"/>
        <v>0</v>
      </c>
      <c r="AD79" s="261" t="str">
        <f t="shared" si="5"/>
        <v/>
      </c>
      <c r="AE79" s="402"/>
      <c r="AF79" s="262"/>
      <c r="AG79" s="263"/>
      <c r="AH79" s="263"/>
      <c r="AI79" s="263"/>
      <c r="AJ79" s="263"/>
      <c r="AK79" s="263"/>
      <c r="AL79" s="263"/>
      <c r="AM79" s="263"/>
      <c r="AN79" s="263"/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D79" s="264"/>
    </row>
    <row r="80" spans="1:56" s="132" customFormat="1" ht="15.75" x14ac:dyDescent="0.25">
      <c r="A80" s="153"/>
      <c r="B80" s="289"/>
      <c r="C80" s="290"/>
      <c r="D80" s="291"/>
      <c r="E80" s="291"/>
      <c r="F80" s="291"/>
      <c r="G80" s="291"/>
      <c r="H80" s="291"/>
      <c r="I80" s="291"/>
      <c r="J80" s="292"/>
      <c r="K80" s="293"/>
      <c r="L80" s="293"/>
      <c r="M80" s="293"/>
      <c r="N80" s="294"/>
      <c r="O80" s="295"/>
      <c r="P80" s="295"/>
      <c r="Q80" s="295"/>
      <c r="R80" s="295"/>
      <c r="S80" s="295"/>
      <c r="T80" s="295"/>
      <c r="U80" s="295"/>
      <c r="V80" s="296"/>
      <c r="W80" s="298"/>
      <c r="X80" s="298"/>
      <c r="Y80" s="298"/>
      <c r="Z80" s="299"/>
      <c r="AA80" s="297"/>
      <c r="AB80" s="259"/>
      <c r="AC80" s="288">
        <f t="shared" si="4"/>
        <v>0</v>
      </c>
      <c r="AD80" s="261" t="str">
        <f t="shared" si="5"/>
        <v/>
      </c>
      <c r="AE80" s="402"/>
      <c r="AF80" s="262"/>
      <c r="AG80" s="263"/>
      <c r="AH80" s="263"/>
      <c r="AI80" s="263"/>
      <c r="AJ80" s="263"/>
      <c r="AK80" s="263"/>
      <c r="AL80" s="263"/>
      <c r="AM80" s="263"/>
      <c r="AN80" s="263"/>
      <c r="AO80" s="263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D80" s="264"/>
    </row>
    <row r="81" spans="1:56" s="132" customFormat="1" ht="15.75" x14ac:dyDescent="0.25">
      <c r="A81" s="153"/>
      <c r="B81" s="289"/>
      <c r="C81" s="290"/>
      <c r="D81" s="291"/>
      <c r="E81" s="291"/>
      <c r="F81" s="291"/>
      <c r="G81" s="291"/>
      <c r="H81" s="291"/>
      <c r="I81" s="291"/>
      <c r="J81" s="292"/>
      <c r="K81" s="293"/>
      <c r="L81" s="293"/>
      <c r="M81" s="293"/>
      <c r="N81" s="294"/>
      <c r="O81" s="295"/>
      <c r="P81" s="295"/>
      <c r="Q81" s="295"/>
      <c r="R81" s="295"/>
      <c r="S81" s="295"/>
      <c r="T81" s="295"/>
      <c r="U81" s="295"/>
      <c r="V81" s="296"/>
      <c r="W81" s="298"/>
      <c r="X81" s="298"/>
      <c r="Y81" s="298"/>
      <c r="Z81" s="299"/>
      <c r="AA81" s="297"/>
      <c r="AB81" s="259"/>
      <c r="AC81" s="288">
        <f t="shared" si="4"/>
        <v>0</v>
      </c>
      <c r="AD81" s="261" t="str">
        <f t="shared" si="5"/>
        <v/>
      </c>
      <c r="AE81" s="402"/>
      <c r="AF81" s="262"/>
      <c r="AG81" s="263"/>
      <c r="AH81" s="263"/>
      <c r="AI81" s="263"/>
      <c r="AJ81" s="263"/>
      <c r="AK81" s="263"/>
      <c r="AL81" s="263"/>
      <c r="AM81" s="263"/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D81" s="264"/>
    </row>
    <row r="82" spans="1:56" s="132" customFormat="1" ht="15.75" x14ac:dyDescent="0.25">
      <c r="A82" s="153"/>
      <c r="B82" s="289"/>
      <c r="C82" s="290"/>
      <c r="D82" s="291"/>
      <c r="E82" s="291"/>
      <c r="F82" s="291"/>
      <c r="G82" s="291"/>
      <c r="H82" s="291"/>
      <c r="I82" s="291"/>
      <c r="J82" s="292"/>
      <c r="K82" s="293"/>
      <c r="L82" s="293"/>
      <c r="M82" s="293"/>
      <c r="N82" s="294"/>
      <c r="O82" s="295"/>
      <c r="P82" s="295"/>
      <c r="Q82" s="295"/>
      <c r="R82" s="295"/>
      <c r="S82" s="295"/>
      <c r="T82" s="295"/>
      <c r="U82" s="295"/>
      <c r="V82" s="296"/>
      <c r="W82" s="298"/>
      <c r="X82" s="298"/>
      <c r="Y82" s="298"/>
      <c r="Z82" s="299"/>
      <c r="AA82" s="297"/>
      <c r="AB82" s="259"/>
      <c r="AC82" s="288">
        <f t="shared" si="4"/>
        <v>0</v>
      </c>
      <c r="AD82" s="261" t="str">
        <f t="shared" si="5"/>
        <v/>
      </c>
      <c r="AE82" s="402"/>
      <c r="AF82" s="262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3"/>
      <c r="AT82" s="263"/>
      <c r="AU82" s="263"/>
      <c r="AV82" s="263"/>
      <c r="AW82" s="263"/>
      <c r="AX82" s="263"/>
      <c r="AY82" s="263"/>
      <c r="AZ82" s="263"/>
      <c r="BA82" s="263"/>
      <c r="BB82" s="263"/>
      <c r="BD82" s="264"/>
    </row>
    <row r="83" spans="1:56" s="132" customFormat="1" ht="15.75" x14ac:dyDescent="0.25">
      <c r="A83" s="153"/>
      <c r="B83" s="289"/>
      <c r="C83" s="290"/>
      <c r="D83" s="291"/>
      <c r="E83" s="291"/>
      <c r="F83" s="291"/>
      <c r="G83" s="291"/>
      <c r="H83" s="291"/>
      <c r="I83" s="291"/>
      <c r="J83" s="292"/>
      <c r="K83" s="293"/>
      <c r="L83" s="293"/>
      <c r="M83" s="293"/>
      <c r="N83" s="294"/>
      <c r="O83" s="295"/>
      <c r="P83" s="295"/>
      <c r="Q83" s="295"/>
      <c r="R83" s="295"/>
      <c r="S83" s="295"/>
      <c r="T83" s="295"/>
      <c r="U83" s="295"/>
      <c r="V83" s="296"/>
      <c r="W83" s="298"/>
      <c r="X83" s="298"/>
      <c r="Y83" s="298"/>
      <c r="Z83" s="299"/>
      <c r="AA83" s="297"/>
      <c r="AB83" s="259"/>
      <c r="AC83" s="288">
        <f t="shared" si="4"/>
        <v>0</v>
      </c>
      <c r="AD83" s="261" t="str">
        <f t="shared" si="5"/>
        <v/>
      </c>
      <c r="AE83" s="402"/>
      <c r="AF83" s="262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D83" s="264"/>
    </row>
    <row r="84" spans="1:56" s="132" customFormat="1" ht="15.75" x14ac:dyDescent="0.25">
      <c r="A84" s="153"/>
      <c r="B84" s="289"/>
      <c r="C84" s="290"/>
      <c r="D84" s="291"/>
      <c r="E84" s="291"/>
      <c r="F84" s="291"/>
      <c r="G84" s="291"/>
      <c r="H84" s="291"/>
      <c r="I84" s="291"/>
      <c r="J84" s="292"/>
      <c r="K84" s="293"/>
      <c r="L84" s="293"/>
      <c r="M84" s="293"/>
      <c r="N84" s="294"/>
      <c r="O84" s="295"/>
      <c r="P84" s="295"/>
      <c r="Q84" s="295"/>
      <c r="R84" s="295"/>
      <c r="S84" s="295"/>
      <c r="T84" s="295"/>
      <c r="U84" s="295"/>
      <c r="V84" s="296"/>
      <c r="W84" s="298"/>
      <c r="X84" s="298"/>
      <c r="Y84" s="298"/>
      <c r="Z84" s="299"/>
      <c r="AA84" s="297"/>
      <c r="AB84" s="259"/>
      <c r="AC84" s="288">
        <f t="shared" si="4"/>
        <v>0</v>
      </c>
      <c r="AD84" s="261" t="str">
        <f t="shared" si="5"/>
        <v/>
      </c>
      <c r="AE84" s="402"/>
      <c r="AF84" s="262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3"/>
      <c r="AT84" s="263"/>
      <c r="AU84" s="263"/>
      <c r="AV84" s="263"/>
      <c r="AW84" s="263"/>
      <c r="AX84" s="263"/>
      <c r="AY84" s="263"/>
      <c r="AZ84" s="263"/>
      <c r="BA84" s="263"/>
      <c r="BB84" s="263"/>
      <c r="BD84" s="264"/>
    </row>
    <row r="85" spans="1:56" s="132" customFormat="1" ht="15.75" x14ac:dyDescent="0.25">
      <c r="A85" s="153"/>
      <c r="B85" s="289"/>
      <c r="C85" s="290"/>
      <c r="D85" s="291"/>
      <c r="E85" s="291"/>
      <c r="F85" s="291"/>
      <c r="G85" s="291"/>
      <c r="H85" s="291"/>
      <c r="I85" s="291"/>
      <c r="J85" s="292"/>
      <c r="K85" s="293"/>
      <c r="L85" s="293"/>
      <c r="M85" s="293"/>
      <c r="N85" s="294"/>
      <c r="O85" s="295"/>
      <c r="P85" s="295"/>
      <c r="Q85" s="295"/>
      <c r="R85" s="295"/>
      <c r="S85" s="295"/>
      <c r="T85" s="295"/>
      <c r="U85" s="295"/>
      <c r="V85" s="296"/>
      <c r="W85" s="298"/>
      <c r="X85" s="298"/>
      <c r="Y85" s="298"/>
      <c r="Z85" s="299"/>
      <c r="AA85" s="297"/>
      <c r="AB85" s="259"/>
      <c r="AC85" s="288">
        <f t="shared" si="4"/>
        <v>0</v>
      </c>
      <c r="AD85" s="261" t="str">
        <f t="shared" si="5"/>
        <v/>
      </c>
      <c r="AE85" s="402"/>
      <c r="AF85" s="262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263"/>
      <c r="BA85" s="263"/>
      <c r="BB85" s="263"/>
      <c r="BD85" s="264"/>
    </row>
    <row r="86" spans="1:56" s="132" customFormat="1" ht="15.75" x14ac:dyDescent="0.25">
      <c r="A86" s="153"/>
      <c r="B86" s="289"/>
      <c r="C86" s="290"/>
      <c r="D86" s="291"/>
      <c r="E86" s="291"/>
      <c r="F86" s="291"/>
      <c r="G86" s="291"/>
      <c r="H86" s="291"/>
      <c r="I86" s="291"/>
      <c r="J86" s="292"/>
      <c r="K86" s="293"/>
      <c r="L86" s="293"/>
      <c r="M86" s="293"/>
      <c r="N86" s="294"/>
      <c r="O86" s="295"/>
      <c r="P86" s="295"/>
      <c r="Q86" s="295"/>
      <c r="R86" s="295"/>
      <c r="S86" s="295"/>
      <c r="T86" s="295"/>
      <c r="U86" s="295"/>
      <c r="V86" s="296"/>
      <c r="W86" s="298"/>
      <c r="X86" s="298"/>
      <c r="Y86" s="298"/>
      <c r="Z86" s="299"/>
      <c r="AA86" s="297"/>
      <c r="AB86" s="259"/>
      <c r="AC86" s="288">
        <f t="shared" si="4"/>
        <v>0</v>
      </c>
      <c r="AD86" s="261" t="str">
        <f t="shared" si="5"/>
        <v/>
      </c>
      <c r="AE86" s="402"/>
      <c r="AF86" s="262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D86" s="264"/>
    </row>
    <row r="87" spans="1:56" s="132" customFormat="1" ht="15.75" x14ac:dyDescent="0.25">
      <c r="A87" s="153"/>
      <c r="B87" s="289"/>
      <c r="C87" s="290"/>
      <c r="D87" s="291"/>
      <c r="E87" s="291"/>
      <c r="F87" s="291"/>
      <c r="G87" s="291"/>
      <c r="H87" s="291"/>
      <c r="I87" s="291"/>
      <c r="J87" s="292"/>
      <c r="K87" s="293"/>
      <c r="L87" s="293"/>
      <c r="M87" s="293"/>
      <c r="N87" s="294"/>
      <c r="O87" s="295"/>
      <c r="P87" s="295"/>
      <c r="Q87" s="295"/>
      <c r="R87" s="295"/>
      <c r="S87" s="295"/>
      <c r="T87" s="295"/>
      <c r="U87" s="295"/>
      <c r="V87" s="296"/>
      <c r="W87" s="298"/>
      <c r="X87" s="298"/>
      <c r="Y87" s="298"/>
      <c r="Z87" s="299"/>
      <c r="AA87" s="297"/>
      <c r="AB87" s="259"/>
      <c r="AC87" s="288">
        <f t="shared" si="4"/>
        <v>0</v>
      </c>
      <c r="AD87" s="261" t="str">
        <f t="shared" si="5"/>
        <v/>
      </c>
      <c r="AE87" s="402"/>
      <c r="AF87" s="262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263"/>
      <c r="BA87" s="263"/>
      <c r="BB87" s="263"/>
      <c r="BD87" s="264"/>
    </row>
    <row r="88" spans="1:56" s="132" customFormat="1" ht="15.75" x14ac:dyDescent="0.25">
      <c r="A88" s="153"/>
      <c r="B88" s="289"/>
      <c r="C88" s="290"/>
      <c r="D88" s="291"/>
      <c r="E88" s="291"/>
      <c r="F88" s="291"/>
      <c r="G88" s="291"/>
      <c r="H88" s="291"/>
      <c r="I88" s="291"/>
      <c r="J88" s="292"/>
      <c r="K88" s="293"/>
      <c r="L88" s="293"/>
      <c r="M88" s="293"/>
      <c r="N88" s="294"/>
      <c r="O88" s="295"/>
      <c r="P88" s="295"/>
      <c r="Q88" s="295"/>
      <c r="R88" s="295"/>
      <c r="S88" s="295"/>
      <c r="T88" s="295"/>
      <c r="U88" s="295"/>
      <c r="V88" s="296"/>
      <c r="W88" s="298"/>
      <c r="X88" s="298"/>
      <c r="Y88" s="298"/>
      <c r="Z88" s="299"/>
      <c r="AA88" s="297"/>
      <c r="AB88" s="259"/>
      <c r="AC88" s="288">
        <f t="shared" si="4"/>
        <v>0</v>
      </c>
      <c r="AD88" s="261" t="str">
        <f t="shared" si="5"/>
        <v/>
      </c>
      <c r="AE88" s="402"/>
      <c r="AF88" s="262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263"/>
      <c r="BA88" s="263"/>
      <c r="BB88" s="263"/>
      <c r="BD88" s="264"/>
    </row>
    <row r="89" spans="1:56" s="132" customFormat="1" ht="15.75" x14ac:dyDescent="0.25">
      <c r="A89" s="153"/>
      <c r="B89" s="289"/>
      <c r="C89" s="290"/>
      <c r="D89" s="291"/>
      <c r="E89" s="291"/>
      <c r="F89" s="291"/>
      <c r="G89" s="291"/>
      <c r="H89" s="291"/>
      <c r="I89" s="291"/>
      <c r="J89" s="292"/>
      <c r="K89" s="293"/>
      <c r="L89" s="293"/>
      <c r="M89" s="293"/>
      <c r="N89" s="294"/>
      <c r="O89" s="295"/>
      <c r="P89" s="295"/>
      <c r="Q89" s="295"/>
      <c r="R89" s="295"/>
      <c r="S89" s="295"/>
      <c r="T89" s="295"/>
      <c r="U89" s="295"/>
      <c r="V89" s="296"/>
      <c r="W89" s="298"/>
      <c r="X89" s="298"/>
      <c r="Y89" s="298"/>
      <c r="Z89" s="299"/>
      <c r="AA89" s="297"/>
      <c r="AB89" s="259"/>
      <c r="AC89" s="288">
        <f t="shared" si="4"/>
        <v>0</v>
      </c>
      <c r="AD89" s="261" t="str">
        <f t="shared" si="5"/>
        <v/>
      </c>
      <c r="AE89" s="402"/>
      <c r="AF89" s="262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3"/>
      <c r="AT89" s="263"/>
      <c r="AU89" s="263"/>
      <c r="AV89" s="263"/>
      <c r="AW89" s="263"/>
      <c r="AX89" s="263"/>
      <c r="AY89" s="263"/>
      <c r="AZ89" s="263"/>
      <c r="BA89" s="263"/>
      <c r="BB89" s="263"/>
      <c r="BD89" s="264"/>
    </row>
    <row r="90" spans="1:56" s="132" customFormat="1" ht="15.75" x14ac:dyDescent="0.25">
      <c r="A90" s="153"/>
      <c r="B90" s="289"/>
      <c r="C90" s="290"/>
      <c r="D90" s="291"/>
      <c r="E90" s="291"/>
      <c r="F90" s="291"/>
      <c r="G90" s="291"/>
      <c r="H90" s="291"/>
      <c r="I90" s="291"/>
      <c r="J90" s="292"/>
      <c r="K90" s="293"/>
      <c r="L90" s="293"/>
      <c r="M90" s="293"/>
      <c r="N90" s="294"/>
      <c r="O90" s="295"/>
      <c r="P90" s="295"/>
      <c r="Q90" s="295"/>
      <c r="R90" s="295"/>
      <c r="S90" s="295"/>
      <c r="T90" s="295"/>
      <c r="U90" s="295"/>
      <c r="V90" s="296"/>
      <c r="W90" s="298"/>
      <c r="X90" s="298"/>
      <c r="Y90" s="298"/>
      <c r="Z90" s="299"/>
      <c r="AA90" s="297"/>
      <c r="AB90" s="259"/>
      <c r="AC90" s="288">
        <f t="shared" ref="AC90:AC153" si="6">SUMPRODUCT(AF$23:BB$23,$AF90:$BB90)</f>
        <v>0</v>
      </c>
      <c r="AD90" s="261" t="str">
        <f t="shared" ref="AD90:AD153" si="7">IFERROR((AC90/P90),"")</f>
        <v/>
      </c>
      <c r="AE90" s="402"/>
      <c r="AF90" s="262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3"/>
      <c r="AT90" s="263"/>
      <c r="AU90" s="263"/>
      <c r="AV90" s="263"/>
      <c r="AW90" s="263"/>
      <c r="AX90" s="263"/>
      <c r="AY90" s="263"/>
      <c r="AZ90" s="263"/>
      <c r="BA90" s="263"/>
      <c r="BB90" s="263"/>
      <c r="BD90" s="264"/>
    </row>
    <row r="91" spans="1:56" s="132" customFormat="1" ht="15.75" x14ac:dyDescent="0.25">
      <c r="A91" s="153"/>
      <c r="B91" s="289"/>
      <c r="C91" s="290"/>
      <c r="D91" s="291"/>
      <c r="E91" s="291"/>
      <c r="F91" s="291"/>
      <c r="G91" s="291"/>
      <c r="H91" s="291"/>
      <c r="I91" s="291"/>
      <c r="J91" s="292"/>
      <c r="K91" s="293"/>
      <c r="L91" s="293"/>
      <c r="M91" s="293"/>
      <c r="N91" s="294"/>
      <c r="O91" s="295"/>
      <c r="P91" s="295"/>
      <c r="Q91" s="295"/>
      <c r="R91" s="295"/>
      <c r="S91" s="295"/>
      <c r="T91" s="295"/>
      <c r="U91" s="295"/>
      <c r="V91" s="296"/>
      <c r="W91" s="298"/>
      <c r="X91" s="298"/>
      <c r="Y91" s="298"/>
      <c r="Z91" s="299"/>
      <c r="AA91" s="297"/>
      <c r="AB91" s="259"/>
      <c r="AC91" s="288">
        <f t="shared" si="6"/>
        <v>0</v>
      </c>
      <c r="AD91" s="261" t="str">
        <f t="shared" si="7"/>
        <v/>
      </c>
      <c r="AE91" s="402"/>
      <c r="AF91" s="262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3"/>
      <c r="AT91" s="263"/>
      <c r="AU91" s="263"/>
      <c r="AV91" s="263"/>
      <c r="AW91" s="263"/>
      <c r="AX91" s="263"/>
      <c r="AY91" s="263"/>
      <c r="AZ91" s="263"/>
      <c r="BA91" s="263"/>
      <c r="BB91" s="263"/>
      <c r="BD91" s="264"/>
    </row>
    <row r="92" spans="1:56" s="132" customFormat="1" ht="15.75" x14ac:dyDescent="0.25">
      <c r="A92" s="153"/>
      <c r="B92" s="289"/>
      <c r="C92" s="290"/>
      <c r="D92" s="291"/>
      <c r="E92" s="291"/>
      <c r="F92" s="291"/>
      <c r="G92" s="291"/>
      <c r="H92" s="291"/>
      <c r="I92" s="291"/>
      <c r="J92" s="292"/>
      <c r="K92" s="293"/>
      <c r="L92" s="293"/>
      <c r="M92" s="293"/>
      <c r="N92" s="294"/>
      <c r="O92" s="295"/>
      <c r="P92" s="295"/>
      <c r="Q92" s="295"/>
      <c r="R92" s="295"/>
      <c r="S92" s="295"/>
      <c r="T92" s="295"/>
      <c r="U92" s="295"/>
      <c r="V92" s="296"/>
      <c r="W92" s="298"/>
      <c r="X92" s="298"/>
      <c r="Y92" s="298"/>
      <c r="Z92" s="299"/>
      <c r="AA92" s="297"/>
      <c r="AB92" s="259"/>
      <c r="AC92" s="288">
        <f t="shared" si="6"/>
        <v>0</v>
      </c>
      <c r="AD92" s="261" t="str">
        <f t="shared" si="7"/>
        <v/>
      </c>
      <c r="AE92" s="402"/>
      <c r="AF92" s="262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3"/>
      <c r="AT92" s="263"/>
      <c r="AU92" s="263"/>
      <c r="AV92" s="263"/>
      <c r="AW92" s="263"/>
      <c r="AX92" s="263"/>
      <c r="AY92" s="263"/>
      <c r="AZ92" s="263"/>
      <c r="BA92" s="263"/>
      <c r="BB92" s="263"/>
      <c r="BD92" s="264"/>
    </row>
    <row r="93" spans="1:56" s="132" customFormat="1" ht="15.75" x14ac:dyDescent="0.25">
      <c r="A93" s="153"/>
      <c r="B93" s="289"/>
      <c r="C93" s="290"/>
      <c r="D93" s="291"/>
      <c r="E93" s="291"/>
      <c r="F93" s="291"/>
      <c r="G93" s="291"/>
      <c r="H93" s="291"/>
      <c r="I93" s="291"/>
      <c r="J93" s="292"/>
      <c r="K93" s="293"/>
      <c r="L93" s="293"/>
      <c r="M93" s="293"/>
      <c r="N93" s="294"/>
      <c r="O93" s="295"/>
      <c r="P93" s="295"/>
      <c r="Q93" s="295"/>
      <c r="R93" s="295"/>
      <c r="S93" s="295"/>
      <c r="T93" s="295"/>
      <c r="U93" s="295"/>
      <c r="V93" s="296"/>
      <c r="W93" s="298"/>
      <c r="X93" s="298"/>
      <c r="Y93" s="298"/>
      <c r="Z93" s="299"/>
      <c r="AA93" s="297"/>
      <c r="AB93" s="259"/>
      <c r="AC93" s="288">
        <f t="shared" si="6"/>
        <v>0</v>
      </c>
      <c r="AD93" s="261" t="str">
        <f t="shared" si="7"/>
        <v/>
      </c>
      <c r="AE93" s="402"/>
      <c r="AF93" s="262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D93" s="264"/>
    </row>
    <row r="94" spans="1:56" s="132" customFormat="1" ht="15.75" x14ac:dyDescent="0.25">
      <c r="A94" s="153"/>
      <c r="B94" s="289"/>
      <c r="C94" s="290"/>
      <c r="D94" s="291"/>
      <c r="E94" s="291"/>
      <c r="F94" s="291"/>
      <c r="G94" s="291"/>
      <c r="H94" s="291"/>
      <c r="I94" s="291"/>
      <c r="J94" s="292"/>
      <c r="K94" s="293"/>
      <c r="L94" s="293"/>
      <c r="M94" s="293"/>
      <c r="N94" s="294"/>
      <c r="O94" s="295"/>
      <c r="P94" s="295"/>
      <c r="Q94" s="295"/>
      <c r="R94" s="295"/>
      <c r="S94" s="295"/>
      <c r="T94" s="295"/>
      <c r="U94" s="295"/>
      <c r="V94" s="296"/>
      <c r="W94" s="298"/>
      <c r="X94" s="298"/>
      <c r="Y94" s="298"/>
      <c r="Z94" s="299"/>
      <c r="AA94" s="297"/>
      <c r="AB94" s="259"/>
      <c r="AC94" s="288">
        <f t="shared" si="6"/>
        <v>0</v>
      </c>
      <c r="AD94" s="261" t="str">
        <f t="shared" si="7"/>
        <v/>
      </c>
      <c r="AE94" s="402"/>
      <c r="AF94" s="262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3"/>
      <c r="AT94" s="263"/>
      <c r="AU94" s="263"/>
      <c r="AV94" s="263"/>
      <c r="AW94" s="263"/>
      <c r="AX94" s="263"/>
      <c r="AY94" s="263"/>
      <c r="AZ94" s="263"/>
      <c r="BA94" s="263"/>
      <c r="BB94" s="263"/>
      <c r="BD94" s="264"/>
    </row>
    <row r="95" spans="1:56" s="132" customFormat="1" ht="15.75" x14ac:dyDescent="0.25">
      <c r="A95" s="153"/>
      <c r="B95" s="289"/>
      <c r="C95" s="290"/>
      <c r="D95" s="291"/>
      <c r="E95" s="291"/>
      <c r="F95" s="291"/>
      <c r="G95" s="291"/>
      <c r="H95" s="291"/>
      <c r="I95" s="291"/>
      <c r="J95" s="292"/>
      <c r="K95" s="293"/>
      <c r="L95" s="293"/>
      <c r="M95" s="293"/>
      <c r="N95" s="294"/>
      <c r="O95" s="295"/>
      <c r="P95" s="295"/>
      <c r="Q95" s="295"/>
      <c r="R95" s="295"/>
      <c r="S95" s="295"/>
      <c r="T95" s="295"/>
      <c r="U95" s="295"/>
      <c r="V95" s="296"/>
      <c r="W95" s="298"/>
      <c r="X95" s="298"/>
      <c r="Y95" s="298"/>
      <c r="Z95" s="299"/>
      <c r="AA95" s="297"/>
      <c r="AB95" s="259"/>
      <c r="AC95" s="288">
        <f t="shared" si="6"/>
        <v>0</v>
      </c>
      <c r="AD95" s="261" t="str">
        <f t="shared" si="7"/>
        <v/>
      </c>
      <c r="AE95" s="402"/>
      <c r="AF95" s="262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263"/>
      <c r="BA95" s="263"/>
      <c r="BB95" s="263"/>
      <c r="BD95" s="264"/>
    </row>
    <row r="96" spans="1:56" s="132" customFormat="1" ht="15.75" x14ac:dyDescent="0.25">
      <c r="A96" s="153"/>
      <c r="B96" s="289"/>
      <c r="C96" s="290"/>
      <c r="D96" s="291"/>
      <c r="E96" s="291"/>
      <c r="F96" s="291"/>
      <c r="G96" s="291"/>
      <c r="H96" s="291"/>
      <c r="I96" s="291"/>
      <c r="J96" s="292"/>
      <c r="K96" s="293"/>
      <c r="L96" s="293"/>
      <c r="M96" s="293"/>
      <c r="N96" s="294"/>
      <c r="O96" s="295"/>
      <c r="P96" s="295"/>
      <c r="Q96" s="295"/>
      <c r="R96" s="295"/>
      <c r="S96" s="295"/>
      <c r="T96" s="295"/>
      <c r="U96" s="295"/>
      <c r="V96" s="296"/>
      <c r="W96" s="298"/>
      <c r="X96" s="298"/>
      <c r="Y96" s="298"/>
      <c r="Z96" s="299"/>
      <c r="AA96" s="297"/>
      <c r="AB96" s="259"/>
      <c r="AC96" s="288">
        <f t="shared" si="6"/>
        <v>0</v>
      </c>
      <c r="AD96" s="261" t="str">
        <f t="shared" si="7"/>
        <v/>
      </c>
      <c r="AE96" s="402"/>
      <c r="AF96" s="262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3"/>
      <c r="AT96" s="263"/>
      <c r="AU96" s="263"/>
      <c r="AV96" s="263"/>
      <c r="AW96" s="263"/>
      <c r="AX96" s="263"/>
      <c r="AY96" s="263"/>
      <c r="AZ96" s="263"/>
      <c r="BA96" s="263"/>
      <c r="BB96" s="263"/>
      <c r="BD96" s="264"/>
    </row>
    <row r="97" spans="1:56" s="132" customFormat="1" ht="15.75" x14ac:dyDescent="0.25">
      <c r="A97" s="153"/>
      <c r="B97" s="289"/>
      <c r="C97" s="290"/>
      <c r="D97" s="291"/>
      <c r="E97" s="291"/>
      <c r="F97" s="291"/>
      <c r="G97" s="291"/>
      <c r="H97" s="291"/>
      <c r="I97" s="291"/>
      <c r="J97" s="292"/>
      <c r="K97" s="293"/>
      <c r="L97" s="293"/>
      <c r="M97" s="293"/>
      <c r="N97" s="294"/>
      <c r="O97" s="295"/>
      <c r="P97" s="295"/>
      <c r="Q97" s="295"/>
      <c r="R97" s="295"/>
      <c r="S97" s="295"/>
      <c r="T97" s="295"/>
      <c r="U97" s="295"/>
      <c r="V97" s="296"/>
      <c r="W97" s="298"/>
      <c r="X97" s="298"/>
      <c r="Y97" s="298"/>
      <c r="Z97" s="299"/>
      <c r="AA97" s="297"/>
      <c r="AB97" s="259"/>
      <c r="AC97" s="288">
        <f t="shared" si="6"/>
        <v>0</v>
      </c>
      <c r="AD97" s="261" t="str">
        <f t="shared" si="7"/>
        <v/>
      </c>
      <c r="AE97" s="402"/>
      <c r="AF97" s="262"/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3"/>
      <c r="AT97" s="263"/>
      <c r="AU97" s="263"/>
      <c r="AV97" s="263"/>
      <c r="AW97" s="263"/>
      <c r="AX97" s="263"/>
      <c r="AY97" s="263"/>
      <c r="AZ97" s="263"/>
      <c r="BA97" s="263"/>
      <c r="BB97" s="263"/>
      <c r="BD97" s="264"/>
    </row>
    <row r="98" spans="1:56" s="132" customFormat="1" ht="15.75" x14ac:dyDescent="0.25">
      <c r="A98" s="153"/>
      <c r="B98" s="289"/>
      <c r="C98" s="290"/>
      <c r="D98" s="291"/>
      <c r="E98" s="291"/>
      <c r="F98" s="291"/>
      <c r="G98" s="291"/>
      <c r="H98" s="291"/>
      <c r="I98" s="291"/>
      <c r="J98" s="292"/>
      <c r="K98" s="293"/>
      <c r="L98" s="293"/>
      <c r="M98" s="293"/>
      <c r="N98" s="294"/>
      <c r="O98" s="295"/>
      <c r="P98" s="295"/>
      <c r="Q98" s="295"/>
      <c r="R98" s="295"/>
      <c r="S98" s="295"/>
      <c r="T98" s="295"/>
      <c r="U98" s="295"/>
      <c r="V98" s="296"/>
      <c r="W98" s="298"/>
      <c r="X98" s="298"/>
      <c r="Y98" s="298"/>
      <c r="Z98" s="299"/>
      <c r="AA98" s="297"/>
      <c r="AB98" s="259"/>
      <c r="AC98" s="288">
        <f t="shared" si="6"/>
        <v>0</v>
      </c>
      <c r="AD98" s="261" t="str">
        <f t="shared" si="7"/>
        <v/>
      </c>
      <c r="AE98" s="402"/>
      <c r="AF98" s="262"/>
      <c r="AG98" s="263"/>
      <c r="AH98" s="263"/>
      <c r="AI98" s="263"/>
      <c r="AJ98" s="263"/>
      <c r="AK98" s="263"/>
      <c r="AL98" s="263"/>
      <c r="AM98" s="263"/>
      <c r="AN98" s="263"/>
      <c r="AO98" s="263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263"/>
      <c r="BA98" s="263"/>
      <c r="BB98" s="263"/>
      <c r="BD98" s="264"/>
    </row>
    <row r="99" spans="1:56" s="132" customFormat="1" ht="15.75" x14ac:dyDescent="0.25">
      <c r="A99" s="153"/>
      <c r="B99" s="289"/>
      <c r="C99" s="290"/>
      <c r="D99" s="291"/>
      <c r="E99" s="291"/>
      <c r="F99" s="291"/>
      <c r="G99" s="291"/>
      <c r="H99" s="291"/>
      <c r="I99" s="291"/>
      <c r="J99" s="292"/>
      <c r="K99" s="293"/>
      <c r="L99" s="293"/>
      <c r="M99" s="293"/>
      <c r="N99" s="294"/>
      <c r="O99" s="295"/>
      <c r="P99" s="295"/>
      <c r="Q99" s="295"/>
      <c r="R99" s="295"/>
      <c r="S99" s="295"/>
      <c r="T99" s="295"/>
      <c r="U99" s="295"/>
      <c r="V99" s="296"/>
      <c r="W99" s="298"/>
      <c r="X99" s="298"/>
      <c r="Y99" s="298"/>
      <c r="Z99" s="299"/>
      <c r="AA99" s="297"/>
      <c r="AB99" s="259"/>
      <c r="AC99" s="288">
        <f t="shared" si="6"/>
        <v>0</v>
      </c>
      <c r="AD99" s="261" t="str">
        <f t="shared" si="7"/>
        <v/>
      </c>
      <c r="AE99" s="402"/>
      <c r="AF99" s="262"/>
      <c r="AG99" s="263"/>
      <c r="AH99" s="263"/>
      <c r="AI99" s="263"/>
      <c r="AJ99" s="263"/>
      <c r="AK99" s="263"/>
      <c r="AL99" s="263"/>
      <c r="AM99" s="263"/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3"/>
      <c r="BB99" s="263"/>
      <c r="BD99" s="264"/>
    </row>
    <row r="100" spans="1:56" s="132" customFormat="1" ht="15.75" x14ac:dyDescent="0.25">
      <c r="A100" s="153"/>
      <c r="B100" s="289"/>
      <c r="C100" s="290"/>
      <c r="D100" s="291"/>
      <c r="E100" s="291"/>
      <c r="F100" s="291"/>
      <c r="G100" s="291"/>
      <c r="H100" s="291"/>
      <c r="I100" s="291"/>
      <c r="J100" s="292"/>
      <c r="K100" s="293"/>
      <c r="L100" s="293"/>
      <c r="M100" s="293"/>
      <c r="N100" s="294"/>
      <c r="O100" s="295"/>
      <c r="P100" s="295"/>
      <c r="Q100" s="295"/>
      <c r="R100" s="295"/>
      <c r="S100" s="295"/>
      <c r="T100" s="295"/>
      <c r="U100" s="295"/>
      <c r="V100" s="296"/>
      <c r="W100" s="298"/>
      <c r="X100" s="298"/>
      <c r="Y100" s="298"/>
      <c r="Z100" s="299"/>
      <c r="AA100" s="297"/>
      <c r="AB100" s="259"/>
      <c r="AC100" s="288">
        <f t="shared" si="6"/>
        <v>0</v>
      </c>
      <c r="AD100" s="261" t="str">
        <f t="shared" si="7"/>
        <v/>
      </c>
      <c r="AE100" s="402"/>
      <c r="AF100" s="262"/>
      <c r="AG100" s="263"/>
      <c r="AH100" s="263"/>
      <c r="AI100" s="263"/>
      <c r="AJ100" s="263"/>
      <c r="AK100" s="263"/>
      <c r="AL100" s="263"/>
      <c r="AM100" s="263"/>
      <c r="AN100" s="263"/>
      <c r="AO100" s="263"/>
      <c r="AP100" s="263"/>
      <c r="AQ100" s="263"/>
      <c r="AR100" s="263"/>
      <c r="AS100" s="263"/>
      <c r="AT100" s="263"/>
      <c r="AU100" s="263"/>
      <c r="AV100" s="263"/>
      <c r="AW100" s="263"/>
      <c r="AX100" s="263"/>
      <c r="AY100" s="263"/>
      <c r="AZ100" s="263"/>
      <c r="BA100" s="263"/>
      <c r="BB100" s="263"/>
      <c r="BD100" s="264"/>
    </row>
    <row r="101" spans="1:56" s="132" customFormat="1" ht="15.75" x14ac:dyDescent="0.25">
      <c r="A101" s="153"/>
      <c r="B101" s="289"/>
      <c r="C101" s="290"/>
      <c r="D101" s="291"/>
      <c r="E101" s="291"/>
      <c r="F101" s="291"/>
      <c r="G101" s="291"/>
      <c r="H101" s="291"/>
      <c r="I101" s="291"/>
      <c r="J101" s="292"/>
      <c r="K101" s="293"/>
      <c r="L101" s="293"/>
      <c r="M101" s="293"/>
      <c r="N101" s="294"/>
      <c r="O101" s="295"/>
      <c r="P101" s="295"/>
      <c r="Q101" s="295"/>
      <c r="R101" s="295"/>
      <c r="S101" s="295"/>
      <c r="T101" s="295"/>
      <c r="U101" s="295"/>
      <c r="V101" s="296"/>
      <c r="W101" s="298"/>
      <c r="X101" s="298"/>
      <c r="Y101" s="298"/>
      <c r="Z101" s="299"/>
      <c r="AA101" s="297"/>
      <c r="AB101" s="259"/>
      <c r="AC101" s="288">
        <f t="shared" si="6"/>
        <v>0</v>
      </c>
      <c r="AD101" s="261" t="str">
        <f t="shared" si="7"/>
        <v/>
      </c>
      <c r="AE101" s="402"/>
      <c r="AF101" s="262"/>
      <c r="AG101" s="263"/>
      <c r="AH101" s="263"/>
      <c r="AI101" s="263"/>
      <c r="AJ101" s="263"/>
      <c r="AK101" s="263"/>
      <c r="AL101" s="263"/>
      <c r="AM101" s="263"/>
      <c r="AN101" s="263"/>
      <c r="AO101" s="263"/>
      <c r="AP101" s="263"/>
      <c r="AQ101" s="263"/>
      <c r="AR101" s="263"/>
      <c r="AS101" s="263"/>
      <c r="AT101" s="263"/>
      <c r="AU101" s="263"/>
      <c r="AV101" s="263"/>
      <c r="AW101" s="263"/>
      <c r="AX101" s="263"/>
      <c r="AY101" s="263"/>
      <c r="AZ101" s="263"/>
      <c r="BA101" s="263"/>
      <c r="BB101" s="263"/>
      <c r="BD101" s="264"/>
    </row>
    <row r="102" spans="1:56" s="132" customFormat="1" ht="15.75" x14ac:dyDescent="0.25">
      <c r="A102" s="153"/>
      <c r="B102" s="289"/>
      <c r="C102" s="290"/>
      <c r="D102" s="291"/>
      <c r="E102" s="291"/>
      <c r="F102" s="291"/>
      <c r="G102" s="291"/>
      <c r="H102" s="291"/>
      <c r="I102" s="291"/>
      <c r="J102" s="292"/>
      <c r="K102" s="293"/>
      <c r="L102" s="293"/>
      <c r="M102" s="293"/>
      <c r="N102" s="294"/>
      <c r="O102" s="295"/>
      <c r="P102" s="295"/>
      <c r="Q102" s="295"/>
      <c r="R102" s="295"/>
      <c r="S102" s="295"/>
      <c r="T102" s="295"/>
      <c r="U102" s="295"/>
      <c r="V102" s="296"/>
      <c r="W102" s="298"/>
      <c r="X102" s="298"/>
      <c r="Y102" s="298"/>
      <c r="Z102" s="299"/>
      <c r="AA102" s="297"/>
      <c r="AB102" s="259"/>
      <c r="AC102" s="288">
        <f t="shared" si="6"/>
        <v>0</v>
      </c>
      <c r="AD102" s="261" t="str">
        <f t="shared" si="7"/>
        <v/>
      </c>
      <c r="AE102" s="402"/>
      <c r="AF102" s="262"/>
      <c r="AG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263"/>
      <c r="AR102" s="263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263"/>
      <c r="BD102" s="264"/>
    </row>
    <row r="103" spans="1:56" s="132" customFormat="1" ht="15.75" x14ac:dyDescent="0.25">
      <c r="A103" s="153"/>
      <c r="B103" s="289"/>
      <c r="C103" s="290"/>
      <c r="D103" s="291"/>
      <c r="E103" s="291"/>
      <c r="F103" s="291"/>
      <c r="G103" s="291"/>
      <c r="H103" s="291"/>
      <c r="I103" s="291"/>
      <c r="J103" s="292"/>
      <c r="K103" s="293"/>
      <c r="L103" s="293"/>
      <c r="M103" s="293"/>
      <c r="N103" s="294"/>
      <c r="O103" s="295"/>
      <c r="P103" s="295"/>
      <c r="Q103" s="295"/>
      <c r="R103" s="295"/>
      <c r="S103" s="295"/>
      <c r="T103" s="295"/>
      <c r="U103" s="295"/>
      <c r="V103" s="296"/>
      <c r="W103" s="298"/>
      <c r="X103" s="298"/>
      <c r="Y103" s="298"/>
      <c r="Z103" s="299"/>
      <c r="AA103" s="297"/>
      <c r="AB103" s="259"/>
      <c r="AC103" s="288">
        <f t="shared" si="6"/>
        <v>0</v>
      </c>
      <c r="AD103" s="261" t="str">
        <f t="shared" si="7"/>
        <v/>
      </c>
      <c r="AE103" s="402"/>
      <c r="AF103" s="262"/>
      <c r="AG103" s="263"/>
      <c r="AH103" s="263"/>
      <c r="AI103" s="263"/>
      <c r="AJ103" s="263"/>
      <c r="AK103" s="263"/>
      <c r="AL103" s="263"/>
      <c r="AM103" s="263"/>
      <c r="AN103" s="263"/>
      <c r="AO103" s="263"/>
      <c r="AP103" s="263"/>
      <c r="AQ103" s="263"/>
      <c r="AR103" s="263"/>
      <c r="AS103" s="263"/>
      <c r="AT103" s="263"/>
      <c r="AU103" s="263"/>
      <c r="AV103" s="263"/>
      <c r="AW103" s="263"/>
      <c r="AX103" s="263"/>
      <c r="AY103" s="263"/>
      <c r="AZ103" s="263"/>
      <c r="BA103" s="263"/>
      <c r="BB103" s="263"/>
      <c r="BD103" s="264"/>
    </row>
    <row r="104" spans="1:56" s="132" customFormat="1" ht="15.75" x14ac:dyDescent="0.25">
      <c r="A104" s="153"/>
      <c r="B104" s="289"/>
      <c r="C104" s="290"/>
      <c r="D104" s="291"/>
      <c r="E104" s="291"/>
      <c r="F104" s="291"/>
      <c r="G104" s="291"/>
      <c r="H104" s="291"/>
      <c r="I104" s="291"/>
      <c r="J104" s="292"/>
      <c r="K104" s="293"/>
      <c r="L104" s="293"/>
      <c r="M104" s="293"/>
      <c r="N104" s="294"/>
      <c r="O104" s="295"/>
      <c r="P104" s="295"/>
      <c r="Q104" s="295"/>
      <c r="R104" s="295"/>
      <c r="S104" s="295"/>
      <c r="T104" s="295"/>
      <c r="U104" s="295"/>
      <c r="V104" s="296"/>
      <c r="W104" s="298"/>
      <c r="X104" s="298"/>
      <c r="Y104" s="298"/>
      <c r="Z104" s="299"/>
      <c r="AA104" s="297"/>
      <c r="AB104" s="259"/>
      <c r="AC104" s="288">
        <f t="shared" si="6"/>
        <v>0</v>
      </c>
      <c r="AD104" s="261" t="str">
        <f t="shared" si="7"/>
        <v/>
      </c>
      <c r="AE104" s="402"/>
      <c r="AF104" s="262"/>
      <c r="AG104" s="263"/>
      <c r="AH104" s="263"/>
      <c r="AI104" s="263"/>
      <c r="AJ104" s="263"/>
      <c r="AK104" s="263"/>
      <c r="AL104" s="263"/>
      <c r="AM104" s="263"/>
      <c r="AN104" s="263"/>
      <c r="AO104" s="263"/>
      <c r="AP104" s="263"/>
      <c r="AQ104" s="263"/>
      <c r="AR104" s="263"/>
      <c r="AS104" s="263"/>
      <c r="AT104" s="263"/>
      <c r="AU104" s="263"/>
      <c r="AV104" s="263"/>
      <c r="AW104" s="263"/>
      <c r="AX104" s="263"/>
      <c r="AY104" s="263"/>
      <c r="AZ104" s="263"/>
      <c r="BA104" s="263"/>
      <c r="BB104" s="263"/>
      <c r="BD104" s="264"/>
    </row>
    <row r="105" spans="1:56" s="132" customFormat="1" ht="15.75" x14ac:dyDescent="0.25">
      <c r="A105" s="153"/>
      <c r="B105" s="289"/>
      <c r="C105" s="290"/>
      <c r="D105" s="291"/>
      <c r="E105" s="291"/>
      <c r="F105" s="291"/>
      <c r="G105" s="291"/>
      <c r="H105" s="291"/>
      <c r="I105" s="291"/>
      <c r="J105" s="292"/>
      <c r="K105" s="293"/>
      <c r="L105" s="293"/>
      <c r="M105" s="293"/>
      <c r="N105" s="294"/>
      <c r="O105" s="295"/>
      <c r="P105" s="295"/>
      <c r="Q105" s="295"/>
      <c r="R105" s="295"/>
      <c r="S105" s="295"/>
      <c r="T105" s="295"/>
      <c r="U105" s="295"/>
      <c r="V105" s="296"/>
      <c r="W105" s="298"/>
      <c r="X105" s="298"/>
      <c r="Y105" s="298"/>
      <c r="Z105" s="299"/>
      <c r="AA105" s="297"/>
      <c r="AB105" s="259"/>
      <c r="AC105" s="288">
        <f t="shared" si="6"/>
        <v>0</v>
      </c>
      <c r="AD105" s="261" t="str">
        <f t="shared" si="7"/>
        <v/>
      </c>
      <c r="AE105" s="402"/>
      <c r="AF105" s="262"/>
      <c r="AG105" s="263"/>
      <c r="AH105" s="263"/>
      <c r="AI105" s="263"/>
      <c r="AJ105" s="263"/>
      <c r="AK105" s="263"/>
      <c r="AL105" s="263"/>
      <c r="AM105" s="263"/>
      <c r="AN105" s="263"/>
      <c r="AO105" s="263"/>
      <c r="AP105" s="263"/>
      <c r="AQ105" s="263"/>
      <c r="AR105" s="263"/>
      <c r="AS105" s="263"/>
      <c r="AT105" s="263"/>
      <c r="AU105" s="263"/>
      <c r="AV105" s="263"/>
      <c r="AW105" s="263"/>
      <c r="AX105" s="263"/>
      <c r="AY105" s="263"/>
      <c r="AZ105" s="263"/>
      <c r="BA105" s="263"/>
      <c r="BB105" s="263"/>
      <c r="BD105" s="264"/>
    </row>
    <row r="106" spans="1:56" s="132" customFormat="1" ht="15.75" x14ac:dyDescent="0.25">
      <c r="A106" s="153"/>
      <c r="B106" s="289"/>
      <c r="C106" s="290"/>
      <c r="D106" s="291"/>
      <c r="E106" s="291"/>
      <c r="F106" s="291"/>
      <c r="G106" s="291"/>
      <c r="H106" s="291"/>
      <c r="I106" s="291"/>
      <c r="J106" s="292"/>
      <c r="K106" s="293"/>
      <c r="L106" s="293"/>
      <c r="M106" s="293"/>
      <c r="N106" s="294"/>
      <c r="O106" s="295"/>
      <c r="P106" s="295"/>
      <c r="Q106" s="295"/>
      <c r="R106" s="295"/>
      <c r="S106" s="295"/>
      <c r="T106" s="295"/>
      <c r="U106" s="295"/>
      <c r="V106" s="296"/>
      <c r="W106" s="298"/>
      <c r="X106" s="298"/>
      <c r="Y106" s="298"/>
      <c r="Z106" s="299"/>
      <c r="AA106" s="297"/>
      <c r="AB106" s="259"/>
      <c r="AC106" s="288">
        <f t="shared" si="6"/>
        <v>0</v>
      </c>
      <c r="AD106" s="261" t="str">
        <f t="shared" si="7"/>
        <v/>
      </c>
      <c r="AE106" s="402"/>
      <c r="AF106" s="262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3"/>
      <c r="BB106" s="263"/>
      <c r="BD106" s="264"/>
    </row>
    <row r="107" spans="1:56" s="132" customFormat="1" ht="15.75" x14ac:dyDescent="0.25">
      <c r="A107" s="153"/>
      <c r="B107" s="289"/>
      <c r="C107" s="290"/>
      <c r="D107" s="291"/>
      <c r="E107" s="291"/>
      <c r="F107" s="291"/>
      <c r="G107" s="291"/>
      <c r="H107" s="291"/>
      <c r="I107" s="291"/>
      <c r="J107" s="292"/>
      <c r="K107" s="293"/>
      <c r="L107" s="293"/>
      <c r="M107" s="293"/>
      <c r="N107" s="294"/>
      <c r="O107" s="295"/>
      <c r="P107" s="295"/>
      <c r="Q107" s="295"/>
      <c r="R107" s="295"/>
      <c r="S107" s="295"/>
      <c r="T107" s="295"/>
      <c r="U107" s="295"/>
      <c r="V107" s="296"/>
      <c r="W107" s="298"/>
      <c r="X107" s="298"/>
      <c r="Y107" s="298"/>
      <c r="Z107" s="299"/>
      <c r="AA107" s="297"/>
      <c r="AB107" s="259"/>
      <c r="AC107" s="288">
        <f t="shared" si="6"/>
        <v>0</v>
      </c>
      <c r="AD107" s="261" t="str">
        <f t="shared" si="7"/>
        <v/>
      </c>
      <c r="AE107" s="402"/>
      <c r="AF107" s="262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D107" s="264"/>
    </row>
    <row r="108" spans="1:56" s="132" customFormat="1" ht="15.75" x14ac:dyDescent="0.25">
      <c r="A108" s="153"/>
      <c r="B108" s="289"/>
      <c r="C108" s="290"/>
      <c r="D108" s="291"/>
      <c r="E108" s="291"/>
      <c r="F108" s="291"/>
      <c r="G108" s="291"/>
      <c r="H108" s="291"/>
      <c r="I108" s="291"/>
      <c r="J108" s="292"/>
      <c r="K108" s="293"/>
      <c r="L108" s="293"/>
      <c r="M108" s="293"/>
      <c r="N108" s="294"/>
      <c r="O108" s="295"/>
      <c r="P108" s="295"/>
      <c r="Q108" s="295"/>
      <c r="R108" s="295"/>
      <c r="S108" s="295"/>
      <c r="T108" s="295"/>
      <c r="U108" s="295"/>
      <c r="V108" s="296"/>
      <c r="W108" s="298"/>
      <c r="X108" s="298"/>
      <c r="Y108" s="298"/>
      <c r="Z108" s="299"/>
      <c r="AA108" s="297"/>
      <c r="AB108" s="259"/>
      <c r="AC108" s="288">
        <f t="shared" si="6"/>
        <v>0</v>
      </c>
      <c r="AD108" s="261" t="str">
        <f t="shared" si="7"/>
        <v/>
      </c>
      <c r="AE108" s="402"/>
      <c r="AF108" s="262"/>
      <c r="AG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D108" s="264"/>
    </row>
    <row r="109" spans="1:56" s="132" customFormat="1" ht="15.75" x14ac:dyDescent="0.25">
      <c r="A109" s="153"/>
      <c r="B109" s="289"/>
      <c r="C109" s="290"/>
      <c r="D109" s="291"/>
      <c r="E109" s="291"/>
      <c r="F109" s="291"/>
      <c r="G109" s="291"/>
      <c r="H109" s="291"/>
      <c r="I109" s="291"/>
      <c r="J109" s="292"/>
      <c r="K109" s="293"/>
      <c r="L109" s="293"/>
      <c r="M109" s="293"/>
      <c r="N109" s="294"/>
      <c r="O109" s="295"/>
      <c r="P109" s="295"/>
      <c r="Q109" s="295"/>
      <c r="R109" s="295"/>
      <c r="S109" s="295"/>
      <c r="T109" s="295"/>
      <c r="U109" s="295"/>
      <c r="V109" s="296"/>
      <c r="W109" s="298"/>
      <c r="X109" s="298"/>
      <c r="Y109" s="298"/>
      <c r="Z109" s="299"/>
      <c r="AA109" s="297"/>
      <c r="AB109" s="259"/>
      <c r="AC109" s="288">
        <f t="shared" si="6"/>
        <v>0</v>
      </c>
      <c r="AD109" s="261" t="str">
        <f t="shared" si="7"/>
        <v/>
      </c>
      <c r="AE109" s="402"/>
      <c r="AF109" s="262"/>
      <c r="AG109" s="263"/>
      <c r="AH109" s="263"/>
      <c r="AI109" s="263"/>
      <c r="AJ109" s="263"/>
      <c r="AK109" s="263"/>
      <c r="AL109" s="263"/>
      <c r="AM109" s="263"/>
      <c r="AN109" s="263"/>
      <c r="AO109" s="263"/>
      <c r="AP109" s="263"/>
      <c r="AQ109" s="263"/>
      <c r="AR109" s="263"/>
      <c r="AS109" s="263"/>
      <c r="AT109" s="263"/>
      <c r="AU109" s="263"/>
      <c r="AV109" s="263"/>
      <c r="AW109" s="263"/>
      <c r="AX109" s="263"/>
      <c r="AY109" s="263"/>
      <c r="AZ109" s="263"/>
      <c r="BA109" s="263"/>
      <c r="BB109" s="263"/>
      <c r="BD109" s="264"/>
    </row>
    <row r="110" spans="1:56" s="132" customFormat="1" ht="15.75" x14ac:dyDescent="0.25">
      <c r="A110" s="153"/>
      <c r="B110" s="289"/>
      <c r="C110" s="290"/>
      <c r="D110" s="291"/>
      <c r="E110" s="291"/>
      <c r="F110" s="291"/>
      <c r="G110" s="291"/>
      <c r="H110" s="291"/>
      <c r="I110" s="291"/>
      <c r="J110" s="292"/>
      <c r="K110" s="293"/>
      <c r="L110" s="293"/>
      <c r="M110" s="293"/>
      <c r="N110" s="294"/>
      <c r="O110" s="295"/>
      <c r="P110" s="295"/>
      <c r="Q110" s="295"/>
      <c r="R110" s="295"/>
      <c r="S110" s="295"/>
      <c r="T110" s="295"/>
      <c r="U110" s="295"/>
      <c r="V110" s="296"/>
      <c r="W110" s="298"/>
      <c r="X110" s="298"/>
      <c r="Y110" s="298"/>
      <c r="Z110" s="299"/>
      <c r="AA110" s="297"/>
      <c r="AB110" s="259"/>
      <c r="AC110" s="288">
        <f t="shared" si="6"/>
        <v>0</v>
      </c>
      <c r="AD110" s="261" t="str">
        <f t="shared" si="7"/>
        <v/>
      </c>
      <c r="AE110" s="402"/>
      <c r="AF110" s="262"/>
      <c r="AG110" s="263"/>
      <c r="AH110" s="263"/>
      <c r="AI110" s="263"/>
      <c r="AJ110" s="263"/>
      <c r="AK110" s="263"/>
      <c r="AL110" s="263"/>
      <c r="AM110" s="263"/>
      <c r="AN110" s="263"/>
      <c r="AO110" s="263"/>
      <c r="AP110" s="263"/>
      <c r="AQ110" s="263"/>
      <c r="AR110" s="263"/>
      <c r="AS110" s="263"/>
      <c r="AT110" s="263"/>
      <c r="AU110" s="263"/>
      <c r="AV110" s="263"/>
      <c r="AW110" s="263"/>
      <c r="AX110" s="263"/>
      <c r="AY110" s="263"/>
      <c r="AZ110" s="263"/>
      <c r="BA110" s="263"/>
      <c r="BB110" s="263"/>
      <c r="BD110" s="264"/>
    </row>
    <row r="111" spans="1:56" s="132" customFormat="1" ht="15.75" x14ac:dyDescent="0.25">
      <c r="A111" s="153"/>
      <c r="B111" s="289"/>
      <c r="C111" s="290"/>
      <c r="D111" s="291"/>
      <c r="E111" s="291"/>
      <c r="F111" s="291"/>
      <c r="G111" s="291"/>
      <c r="H111" s="291"/>
      <c r="I111" s="291"/>
      <c r="J111" s="292"/>
      <c r="K111" s="293"/>
      <c r="L111" s="293"/>
      <c r="M111" s="293"/>
      <c r="N111" s="294"/>
      <c r="O111" s="295"/>
      <c r="P111" s="295"/>
      <c r="Q111" s="295"/>
      <c r="R111" s="295"/>
      <c r="S111" s="295"/>
      <c r="T111" s="295"/>
      <c r="U111" s="295"/>
      <c r="V111" s="296"/>
      <c r="W111" s="298"/>
      <c r="X111" s="298"/>
      <c r="Y111" s="298"/>
      <c r="Z111" s="299"/>
      <c r="AA111" s="297"/>
      <c r="AB111" s="259"/>
      <c r="AC111" s="288">
        <f t="shared" si="6"/>
        <v>0</v>
      </c>
      <c r="AD111" s="261" t="str">
        <f t="shared" si="7"/>
        <v/>
      </c>
      <c r="AE111" s="402"/>
      <c r="AF111" s="262"/>
      <c r="AG111" s="263"/>
      <c r="AH111" s="263"/>
      <c r="AI111" s="263"/>
      <c r="AJ111" s="263"/>
      <c r="AK111" s="263"/>
      <c r="AL111" s="263"/>
      <c r="AM111" s="263"/>
      <c r="AN111" s="263"/>
      <c r="AO111" s="263"/>
      <c r="AP111" s="263"/>
      <c r="AQ111" s="263"/>
      <c r="AR111" s="263"/>
      <c r="AS111" s="263"/>
      <c r="AT111" s="263"/>
      <c r="AU111" s="263"/>
      <c r="AV111" s="263"/>
      <c r="AW111" s="263"/>
      <c r="AX111" s="263"/>
      <c r="AY111" s="263"/>
      <c r="AZ111" s="263"/>
      <c r="BA111" s="263"/>
      <c r="BB111" s="263"/>
      <c r="BD111" s="264"/>
    </row>
    <row r="112" spans="1:56" s="132" customFormat="1" ht="15.75" x14ac:dyDescent="0.25">
      <c r="A112" s="153"/>
      <c r="B112" s="289"/>
      <c r="C112" s="290"/>
      <c r="D112" s="291"/>
      <c r="E112" s="291"/>
      <c r="F112" s="291"/>
      <c r="G112" s="291"/>
      <c r="H112" s="291"/>
      <c r="I112" s="291"/>
      <c r="J112" s="292"/>
      <c r="K112" s="293"/>
      <c r="L112" s="293"/>
      <c r="M112" s="293"/>
      <c r="N112" s="294"/>
      <c r="O112" s="295"/>
      <c r="P112" s="295"/>
      <c r="Q112" s="295"/>
      <c r="R112" s="295"/>
      <c r="S112" s="295"/>
      <c r="T112" s="295"/>
      <c r="U112" s="295"/>
      <c r="V112" s="296"/>
      <c r="W112" s="298"/>
      <c r="X112" s="298"/>
      <c r="Y112" s="298"/>
      <c r="Z112" s="299"/>
      <c r="AA112" s="297"/>
      <c r="AB112" s="259"/>
      <c r="AC112" s="288">
        <f t="shared" si="6"/>
        <v>0</v>
      </c>
      <c r="AD112" s="261" t="str">
        <f t="shared" si="7"/>
        <v/>
      </c>
      <c r="AE112" s="402"/>
      <c r="AF112" s="262"/>
      <c r="AG112" s="263"/>
      <c r="AH112" s="263"/>
      <c r="AI112" s="263"/>
      <c r="AJ112" s="263"/>
      <c r="AK112" s="263"/>
      <c r="AL112" s="263"/>
      <c r="AM112" s="263"/>
      <c r="AN112" s="263"/>
      <c r="AO112" s="263"/>
      <c r="AP112" s="263"/>
      <c r="AQ112" s="263"/>
      <c r="AR112" s="263"/>
      <c r="AS112" s="263"/>
      <c r="AT112" s="263"/>
      <c r="AU112" s="263"/>
      <c r="AV112" s="263"/>
      <c r="AW112" s="263"/>
      <c r="AX112" s="263"/>
      <c r="AY112" s="263"/>
      <c r="AZ112" s="263"/>
      <c r="BA112" s="263"/>
      <c r="BB112" s="263"/>
      <c r="BD112" s="264"/>
    </row>
    <row r="113" spans="1:56" s="132" customFormat="1" ht="15.75" x14ac:dyDescent="0.25">
      <c r="A113" s="153"/>
      <c r="B113" s="289"/>
      <c r="C113" s="290"/>
      <c r="D113" s="291"/>
      <c r="E113" s="291"/>
      <c r="F113" s="291"/>
      <c r="G113" s="291"/>
      <c r="H113" s="291"/>
      <c r="I113" s="291"/>
      <c r="J113" s="292"/>
      <c r="K113" s="293"/>
      <c r="L113" s="293"/>
      <c r="M113" s="293"/>
      <c r="N113" s="294"/>
      <c r="O113" s="295"/>
      <c r="P113" s="295"/>
      <c r="Q113" s="295"/>
      <c r="R113" s="295"/>
      <c r="S113" s="295"/>
      <c r="T113" s="295"/>
      <c r="U113" s="295"/>
      <c r="V113" s="296"/>
      <c r="W113" s="298"/>
      <c r="X113" s="298"/>
      <c r="Y113" s="298"/>
      <c r="Z113" s="299"/>
      <c r="AA113" s="297"/>
      <c r="AB113" s="259"/>
      <c r="AC113" s="288">
        <f t="shared" si="6"/>
        <v>0</v>
      </c>
      <c r="AD113" s="261" t="str">
        <f t="shared" si="7"/>
        <v/>
      </c>
      <c r="AE113" s="402"/>
      <c r="AF113" s="262"/>
      <c r="AG113" s="263"/>
      <c r="AH113" s="263"/>
      <c r="AI113" s="263"/>
      <c r="AJ113" s="263"/>
      <c r="AK113" s="263"/>
      <c r="AL113" s="263"/>
      <c r="AM113" s="263"/>
      <c r="AN113" s="263"/>
      <c r="AO113" s="263"/>
      <c r="AP113" s="263"/>
      <c r="AQ113" s="263"/>
      <c r="AR113" s="263"/>
      <c r="AS113" s="263"/>
      <c r="AT113" s="263"/>
      <c r="AU113" s="263"/>
      <c r="AV113" s="263"/>
      <c r="AW113" s="263"/>
      <c r="AX113" s="263"/>
      <c r="AY113" s="263"/>
      <c r="AZ113" s="263"/>
      <c r="BA113" s="263"/>
      <c r="BB113" s="263"/>
      <c r="BD113" s="264"/>
    </row>
    <row r="114" spans="1:56" s="132" customFormat="1" ht="15.75" x14ac:dyDescent="0.25">
      <c r="A114" s="153"/>
      <c r="B114" s="289"/>
      <c r="C114" s="290"/>
      <c r="D114" s="291"/>
      <c r="E114" s="291"/>
      <c r="F114" s="291"/>
      <c r="G114" s="291"/>
      <c r="H114" s="291"/>
      <c r="I114" s="291"/>
      <c r="J114" s="292"/>
      <c r="K114" s="293"/>
      <c r="L114" s="293"/>
      <c r="M114" s="293"/>
      <c r="N114" s="294"/>
      <c r="O114" s="295"/>
      <c r="P114" s="295"/>
      <c r="Q114" s="295"/>
      <c r="R114" s="295"/>
      <c r="S114" s="295"/>
      <c r="T114" s="295"/>
      <c r="U114" s="295"/>
      <c r="V114" s="296"/>
      <c r="W114" s="298"/>
      <c r="X114" s="298"/>
      <c r="Y114" s="298"/>
      <c r="Z114" s="299"/>
      <c r="AA114" s="297"/>
      <c r="AB114" s="259"/>
      <c r="AC114" s="288">
        <f t="shared" si="6"/>
        <v>0</v>
      </c>
      <c r="AD114" s="261" t="str">
        <f t="shared" si="7"/>
        <v/>
      </c>
      <c r="AE114" s="402"/>
      <c r="AF114" s="262"/>
      <c r="AG114" s="263"/>
      <c r="AH114" s="263"/>
      <c r="AI114" s="263"/>
      <c r="AJ114" s="263"/>
      <c r="AK114" s="263"/>
      <c r="AL114" s="263"/>
      <c r="AM114" s="263"/>
      <c r="AN114" s="263"/>
      <c r="AO114" s="263"/>
      <c r="AP114" s="263"/>
      <c r="AQ114" s="263"/>
      <c r="AR114" s="263"/>
      <c r="AS114" s="263"/>
      <c r="AT114" s="263"/>
      <c r="AU114" s="263"/>
      <c r="AV114" s="263"/>
      <c r="AW114" s="263"/>
      <c r="AX114" s="263"/>
      <c r="AY114" s="263"/>
      <c r="AZ114" s="263"/>
      <c r="BA114" s="263"/>
      <c r="BB114" s="263"/>
      <c r="BD114" s="264"/>
    </row>
    <row r="115" spans="1:56" s="132" customFormat="1" ht="15.75" x14ac:dyDescent="0.25">
      <c r="A115" s="153"/>
      <c r="B115" s="289"/>
      <c r="C115" s="290"/>
      <c r="D115" s="291"/>
      <c r="E115" s="291"/>
      <c r="F115" s="291"/>
      <c r="G115" s="291"/>
      <c r="H115" s="291"/>
      <c r="I115" s="291"/>
      <c r="J115" s="292"/>
      <c r="K115" s="293"/>
      <c r="L115" s="293"/>
      <c r="M115" s="293"/>
      <c r="N115" s="294"/>
      <c r="O115" s="295"/>
      <c r="P115" s="295"/>
      <c r="Q115" s="295"/>
      <c r="R115" s="295"/>
      <c r="S115" s="295"/>
      <c r="T115" s="295"/>
      <c r="U115" s="295"/>
      <c r="V115" s="296"/>
      <c r="W115" s="298"/>
      <c r="X115" s="298"/>
      <c r="Y115" s="298"/>
      <c r="Z115" s="299"/>
      <c r="AA115" s="297"/>
      <c r="AB115" s="259"/>
      <c r="AC115" s="288">
        <f t="shared" si="6"/>
        <v>0</v>
      </c>
      <c r="AD115" s="261" t="str">
        <f t="shared" si="7"/>
        <v/>
      </c>
      <c r="AE115" s="402"/>
      <c r="AF115" s="262"/>
      <c r="AG115" s="263"/>
      <c r="AH115" s="263"/>
      <c r="AI115" s="263"/>
      <c r="AJ115" s="263"/>
      <c r="AK115" s="263"/>
      <c r="AL115" s="263"/>
      <c r="AM115" s="263"/>
      <c r="AN115" s="263"/>
      <c r="AO115" s="263"/>
      <c r="AP115" s="263"/>
      <c r="AQ115" s="263"/>
      <c r="AR115" s="263"/>
      <c r="AS115" s="263"/>
      <c r="AT115" s="263"/>
      <c r="AU115" s="263"/>
      <c r="AV115" s="263"/>
      <c r="AW115" s="263"/>
      <c r="AX115" s="263"/>
      <c r="AY115" s="263"/>
      <c r="AZ115" s="263"/>
      <c r="BA115" s="263"/>
      <c r="BB115" s="263"/>
      <c r="BD115" s="264"/>
    </row>
    <row r="116" spans="1:56" s="132" customFormat="1" ht="15.75" x14ac:dyDescent="0.25">
      <c r="A116" s="153"/>
      <c r="B116" s="289"/>
      <c r="C116" s="290"/>
      <c r="D116" s="291"/>
      <c r="E116" s="291"/>
      <c r="F116" s="291"/>
      <c r="G116" s="291"/>
      <c r="H116" s="291"/>
      <c r="I116" s="291"/>
      <c r="J116" s="292"/>
      <c r="K116" s="293"/>
      <c r="L116" s="293"/>
      <c r="M116" s="293"/>
      <c r="N116" s="294"/>
      <c r="O116" s="295"/>
      <c r="P116" s="295"/>
      <c r="Q116" s="295"/>
      <c r="R116" s="295"/>
      <c r="S116" s="295"/>
      <c r="T116" s="295"/>
      <c r="U116" s="295"/>
      <c r="V116" s="296"/>
      <c r="W116" s="298"/>
      <c r="X116" s="298"/>
      <c r="Y116" s="298"/>
      <c r="Z116" s="299"/>
      <c r="AA116" s="297"/>
      <c r="AB116" s="259"/>
      <c r="AC116" s="288">
        <f t="shared" si="6"/>
        <v>0</v>
      </c>
      <c r="AD116" s="261" t="str">
        <f t="shared" si="7"/>
        <v/>
      </c>
      <c r="AE116" s="402"/>
      <c r="AF116" s="262"/>
      <c r="AG116" s="263"/>
      <c r="AH116" s="263"/>
      <c r="AI116" s="263"/>
      <c r="AJ116" s="263"/>
      <c r="AK116" s="263"/>
      <c r="AL116" s="263"/>
      <c r="AM116" s="263"/>
      <c r="AN116" s="263"/>
      <c r="AO116" s="263"/>
      <c r="AP116" s="263"/>
      <c r="AQ116" s="263"/>
      <c r="AR116" s="263"/>
      <c r="AS116" s="263"/>
      <c r="AT116" s="263"/>
      <c r="AU116" s="263"/>
      <c r="AV116" s="263"/>
      <c r="AW116" s="263"/>
      <c r="AX116" s="263"/>
      <c r="AY116" s="263"/>
      <c r="AZ116" s="263"/>
      <c r="BA116" s="263"/>
      <c r="BB116" s="263"/>
      <c r="BD116" s="264"/>
    </row>
    <row r="117" spans="1:56" s="132" customFormat="1" ht="15.75" x14ac:dyDescent="0.25">
      <c r="A117" s="153"/>
      <c r="B117" s="289"/>
      <c r="C117" s="290"/>
      <c r="D117" s="291"/>
      <c r="E117" s="291"/>
      <c r="F117" s="291"/>
      <c r="G117" s="291"/>
      <c r="H117" s="291"/>
      <c r="I117" s="291"/>
      <c r="J117" s="292"/>
      <c r="K117" s="293"/>
      <c r="L117" s="293"/>
      <c r="M117" s="293"/>
      <c r="N117" s="294"/>
      <c r="O117" s="295"/>
      <c r="P117" s="295"/>
      <c r="Q117" s="295"/>
      <c r="R117" s="295"/>
      <c r="S117" s="295"/>
      <c r="T117" s="295"/>
      <c r="U117" s="295"/>
      <c r="V117" s="296"/>
      <c r="W117" s="298"/>
      <c r="X117" s="298"/>
      <c r="Y117" s="298"/>
      <c r="Z117" s="299"/>
      <c r="AA117" s="297"/>
      <c r="AB117" s="259"/>
      <c r="AC117" s="288">
        <f t="shared" si="6"/>
        <v>0</v>
      </c>
      <c r="AD117" s="261" t="str">
        <f t="shared" si="7"/>
        <v/>
      </c>
      <c r="AE117" s="402"/>
      <c r="AF117" s="262"/>
      <c r="AG117" s="263"/>
      <c r="AH117" s="263"/>
      <c r="AI117" s="263"/>
      <c r="AJ117" s="263"/>
      <c r="AK117" s="263"/>
      <c r="AL117" s="263"/>
      <c r="AM117" s="263"/>
      <c r="AN117" s="263"/>
      <c r="AO117" s="263"/>
      <c r="AP117" s="263"/>
      <c r="AQ117" s="263"/>
      <c r="AR117" s="263"/>
      <c r="AS117" s="263"/>
      <c r="AT117" s="263"/>
      <c r="AU117" s="263"/>
      <c r="AV117" s="263"/>
      <c r="AW117" s="263"/>
      <c r="AX117" s="263"/>
      <c r="AY117" s="263"/>
      <c r="AZ117" s="263"/>
      <c r="BA117" s="263"/>
      <c r="BB117" s="263"/>
      <c r="BD117" s="264"/>
    </row>
    <row r="118" spans="1:56" s="132" customFormat="1" ht="15.75" x14ac:dyDescent="0.25">
      <c r="A118" s="153"/>
      <c r="B118" s="289"/>
      <c r="C118" s="290"/>
      <c r="D118" s="291"/>
      <c r="E118" s="291"/>
      <c r="F118" s="291"/>
      <c r="G118" s="291"/>
      <c r="H118" s="291"/>
      <c r="I118" s="291"/>
      <c r="J118" s="292"/>
      <c r="K118" s="293"/>
      <c r="L118" s="293"/>
      <c r="M118" s="293"/>
      <c r="N118" s="294"/>
      <c r="O118" s="295"/>
      <c r="P118" s="295"/>
      <c r="Q118" s="295"/>
      <c r="R118" s="295"/>
      <c r="S118" s="295"/>
      <c r="T118" s="295"/>
      <c r="U118" s="295"/>
      <c r="V118" s="296"/>
      <c r="W118" s="298"/>
      <c r="X118" s="298"/>
      <c r="Y118" s="298"/>
      <c r="Z118" s="299"/>
      <c r="AA118" s="297"/>
      <c r="AB118" s="259"/>
      <c r="AC118" s="288">
        <f t="shared" si="6"/>
        <v>0</v>
      </c>
      <c r="AD118" s="261" t="str">
        <f t="shared" si="7"/>
        <v/>
      </c>
      <c r="AE118" s="402"/>
      <c r="AF118" s="262"/>
      <c r="AG118" s="263"/>
      <c r="AH118" s="263"/>
      <c r="AI118" s="263"/>
      <c r="AJ118" s="263"/>
      <c r="AK118" s="263"/>
      <c r="AL118" s="263"/>
      <c r="AM118" s="263"/>
      <c r="AN118" s="263"/>
      <c r="AO118" s="263"/>
      <c r="AP118" s="263"/>
      <c r="AQ118" s="263"/>
      <c r="AR118" s="263"/>
      <c r="AS118" s="263"/>
      <c r="AT118" s="263"/>
      <c r="AU118" s="263"/>
      <c r="AV118" s="263"/>
      <c r="AW118" s="263"/>
      <c r="AX118" s="263"/>
      <c r="AY118" s="263"/>
      <c r="AZ118" s="263"/>
      <c r="BA118" s="263"/>
      <c r="BB118" s="263"/>
      <c r="BD118" s="264"/>
    </row>
    <row r="119" spans="1:56" s="132" customFormat="1" ht="15.75" x14ac:dyDescent="0.25">
      <c r="A119" s="153"/>
      <c r="B119" s="289"/>
      <c r="C119" s="290"/>
      <c r="D119" s="291"/>
      <c r="E119" s="291"/>
      <c r="F119" s="291"/>
      <c r="G119" s="291"/>
      <c r="H119" s="291"/>
      <c r="I119" s="291"/>
      <c r="J119" s="292"/>
      <c r="K119" s="293"/>
      <c r="L119" s="293"/>
      <c r="M119" s="293"/>
      <c r="N119" s="294"/>
      <c r="O119" s="295"/>
      <c r="P119" s="295"/>
      <c r="Q119" s="295"/>
      <c r="R119" s="295"/>
      <c r="S119" s="295"/>
      <c r="T119" s="295"/>
      <c r="U119" s="295"/>
      <c r="V119" s="296"/>
      <c r="W119" s="298"/>
      <c r="X119" s="298"/>
      <c r="Y119" s="298"/>
      <c r="Z119" s="299"/>
      <c r="AA119" s="297"/>
      <c r="AB119" s="259"/>
      <c r="AC119" s="288">
        <f t="shared" si="6"/>
        <v>0</v>
      </c>
      <c r="AD119" s="261" t="str">
        <f t="shared" si="7"/>
        <v/>
      </c>
      <c r="AE119" s="402"/>
      <c r="AF119" s="262"/>
      <c r="AG119" s="263"/>
      <c r="AH119" s="263"/>
      <c r="AI119" s="263"/>
      <c r="AJ119" s="263"/>
      <c r="AK119" s="263"/>
      <c r="AL119" s="263"/>
      <c r="AM119" s="263"/>
      <c r="AN119" s="263"/>
      <c r="AO119" s="263"/>
      <c r="AP119" s="263"/>
      <c r="AQ119" s="263"/>
      <c r="AR119" s="263"/>
      <c r="AS119" s="263"/>
      <c r="AT119" s="263"/>
      <c r="AU119" s="263"/>
      <c r="AV119" s="263"/>
      <c r="AW119" s="263"/>
      <c r="AX119" s="263"/>
      <c r="AY119" s="263"/>
      <c r="AZ119" s="263"/>
      <c r="BA119" s="263"/>
      <c r="BB119" s="263"/>
      <c r="BD119" s="264"/>
    </row>
    <row r="120" spans="1:56" s="132" customFormat="1" ht="15.75" x14ac:dyDescent="0.25">
      <c r="A120" s="153"/>
      <c r="B120" s="289"/>
      <c r="C120" s="290"/>
      <c r="D120" s="291"/>
      <c r="E120" s="291"/>
      <c r="F120" s="291"/>
      <c r="G120" s="291"/>
      <c r="H120" s="291"/>
      <c r="I120" s="291"/>
      <c r="J120" s="292"/>
      <c r="K120" s="293"/>
      <c r="L120" s="293"/>
      <c r="M120" s="293"/>
      <c r="N120" s="294"/>
      <c r="O120" s="295"/>
      <c r="P120" s="295"/>
      <c r="Q120" s="295"/>
      <c r="R120" s="295"/>
      <c r="S120" s="295"/>
      <c r="T120" s="295"/>
      <c r="U120" s="295"/>
      <c r="V120" s="296"/>
      <c r="W120" s="298"/>
      <c r="X120" s="298"/>
      <c r="Y120" s="298"/>
      <c r="Z120" s="299"/>
      <c r="AA120" s="297"/>
      <c r="AB120" s="259"/>
      <c r="AC120" s="288">
        <f t="shared" si="6"/>
        <v>0</v>
      </c>
      <c r="AD120" s="261" t="str">
        <f t="shared" si="7"/>
        <v/>
      </c>
      <c r="AE120" s="402"/>
      <c r="AF120" s="262"/>
      <c r="AG120" s="263"/>
      <c r="AH120" s="263"/>
      <c r="AI120" s="263"/>
      <c r="AJ120" s="263"/>
      <c r="AK120" s="263"/>
      <c r="AL120" s="263"/>
      <c r="AM120" s="263"/>
      <c r="AN120" s="263"/>
      <c r="AO120" s="263"/>
      <c r="AP120" s="263"/>
      <c r="AQ120" s="263"/>
      <c r="AR120" s="263"/>
      <c r="AS120" s="263"/>
      <c r="AT120" s="263"/>
      <c r="AU120" s="263"/>
      <c r="AV120" s="263"/>
      <c r="AW120" s="263"/>
      <c r="AX120" s="263"/>
      <c r="AY120" s="263"/>
      <c r="AZ120" s="263"/>
      <c r="BA120" s="263"/>
      <c r="BB120" s="263"/>
      <c r="BD120" s="264"/>
    </row>
    <row r="121" spans="1:56" s="132" customFormat="1" ht="15.75" x14ac:dyDescent="0.25">
      <c r="A121" s="153"/>
      <c r="B121" s="289"/>
      <c r="C121" s="290"/>
      <c r="D121" s="291"/>
      <c r="E121" s="291"/>
      <c r="F121" s="291"/>
      <c r="G121" s="291"/>
      <c r="H121" s="291"/>
      <c r="I121" s="291"/>
      <c r="J121" s="292"/>
      <c r="K121" s="293"/>
      <c r="L121" s="293"/>
      <c r="M121" s="293"/>
      <c r="N121" s="294"/>
      <c r="O121" s="295"/>
      <c r="P121" s="295"/>
      <c r="Q121" s="295"/>
      <c r="R121" s="295"/>
      <c r="S121" s="295"/>
      <c r="T121" s="295"/>
      <c r="U121" s="295"/>
      <c r="V121" s="296"/>
      <c r="W121" s="298"/>
      <c r="X121" s="298"/>
      <c r="Y121" s="298"/>
      <c r="Z121" s="299"/>
      <c r="AA121" s="297"/>
      <c r="AB121" s="259"/>
      <c r="AC121" s="288">
        <f t="shared" si="6"/>
        <v>0</v>
      </c>
      <c r="AD121" s="261" t="str">
        <f t="shared" si="7"/>
        <v/>
      </c>
      <c r="AE121" s="402"/>
      <c r="AF121" s="262"/>
      <c r="AG121" s="263"/>
      <c r="AH121" s="263"/>
      <c r="AI121" s="263"/>
      <c r="AJ121" s="263"/>
      <c r="AK121" s="263"/>
      <c r="AL121" s="263"/>
      <c r="AM121" s="263"/>
      <c r="AN121" s="263"/>
      <c r="AO121" s="263"/>
      <c r="AP121" s="263"/>
      <c r="AQ121" s="263"/>
      <c r="AR121" s="263"/>
      <c r="AS121" s="263"/>
      <c r="AT121" s="263"/>
      <c r="AU121" s="263"/>
      <c r="AV121" s="263"/>
      <c r="AW121" s="263"/>
      <c r="AX121" s="263"/>
      <c r="AY121" s="263"/>
      <c r="AZ121" s="263"/>
      <c r="BA121" s="263"/>
      <c r="BB121" s="263"/>
      <c r="BD121" s="264"/>
    </row>
    <row r="122" spans="1:56" s="132" customFormat="1" ht="15.75" x14ac:dyDescent="0.25">
      <c r="A122" s="153"/>
      <c r="B122" s="289"/>
      <c r="C122" s="290"/>
      <c r="D122" s="291"/>
      <c r="E122" s="291"/>
      <c r="F122" s="291"/>
      <c r="G122" s="291"/>
      <c r="H122" s="291"/>
      <c r="I122" s="291"/>
      <c r="J122" s="292"/>
      <c r="K122" s="293"/>
      <c r="L122" s="293"/>
      <c r="M122" s="293"/>
      <c r="N122" s="294"/>
      <c r="O122" s="295"/>
      <c r="P122" s="295"/>
      <c r="Q122" s="295"/>
      <c r="R122" s="295"/>
      <c r="S122" s="295"/>
      <c r="T122" s="295"/>
      <c r="U122" s="295"/>
      <c r="V122" s="296"/>
      <c r="W122" s="298"/>
      <c r="X122" s="298"/>
      <c r="Y122" s="298"/>
      <c r="Z122" s="299"/>
      <c r="AA122" s="297"/>
      <c r="AB122" s="259"/>
      <c r="AC122" s="288">
        <f t="shared" si="6"/>
        <v>0</v>
      </c>
      <c r="AD122" s="261" t="str">
        <f t="shared" si="7"/>
        <v/>
      </c>
      <c r="AE122" s="402"/>
      <c r="AF122" s="262"/>
      <c r="AG122" s="263"/>
      <c r="AH122" s="263"/>
      <c r="AI122" s="263"/>
      <c r="AJ122" s="263"/>
      <c r="AK122" s="263"/>
      <c r="AL122" s="263"/>
      <c r="AM122" s="263"/>
      <c r="AN122" s="263"/>
      <c r="AO122" s="263"/>
      <c r="AP122" s="263"/>
      <c r="AQ122" s="263"/>
      <c r="AR122" s="263"/>
      <c r="AS122" s="263"/>
      <c r="AT122" s="263"/>
      <c r="AU122" s="263"/>
      <c r="AV122" s="263"/>
      <c r="AW122" s="263"/>
      <c r="AX122" s="263"/>
      <c r="AY122" s="263"/>
      <c r="AZ122" s="263"/>
      <c r="BA122" s="263"/>
      <c r="BB122" s="263"/>
      <c r="BD122" s="264"/>
    </row>
    <row r="123" spans="1:56" s="132" customFormat="1" ht="15.75" x14ac:dyDescent="0.25">
      <c r="A123" s="153"/>
      <c r="B123" s="289"/>
      <c r="C123" s="290"/>
      <c r="D123" s="291"/>
      <c r="E123" s="291"/>
      <c r="F123" s="291"/>
      <c r="G123" s="291"/>
      <c r="H123" s="291"/>
      <c r="I123" s="291"/>
      <c r="J123" s="292"/>
      <c r="K123" s="293"/>
      <c r="L123" s="293"/>
      <c r="M123" s="293"/>
      <c r="N123" s="294"/>
      <c r="O123" s="295"/>
      <c r="P123" s="295"/>
      <c r="Q123" s="295"/>
      <c r="R123" s="295"/>
      <c r="S123" s="295"/>
      <c r="T123" s="295"/>
      <c r="U123" s="295"/>
      <c r="V123" s="296"/>
      <c r="W123" s="298"/>
      <c r="X123" s="298"/>
      <c r="Y123" s="298"/>
      <c r="Z123" s="299"/>
      <c r="AA123" s="297"/>
      <c r="AB123" s="259"/>
      <c r="AC123" s="288">
        <f t="shared" si="6"/>
        <v>0</v>
      </c>
      <c r="AD123" s="261" t="str">
        <f t="shared" si="7"/>
        <v/>
      </c>
      <c r="AE123" s="402"/>
      <c r="AF123" s="262"/>
      <c r="AG123" s="263"/>
      <c r="AH123" s="263"/>
      <c r="AI123" s="263"/>
      <c r="AJ123" s="263"/>
      <c r="AK123" s="263"/>
      <c r="AL123" s="263"/>
      <c r="AM123" s="263"/>
      <c r="AN123" s="263"/>
      <c r="AO123" s="263"/>
      <c r="AP123" s="263"/>
      <c r="AQ123" s="263"/>
      <c r="AR123" s="263"/>
      <c r="AS123" s="263"/>
      <c r="AT123" s="263"/>
      <c r="AU123" s="263"/>
      <c r="AV123" s="263"/>
      <c r="AW123" s="263"/>
      <c r="AX123" s="263"/>
      <c r="AY123" s="263"/>
      <c r="AZ123" s="263"/>
      <c r="BA123" s="263"/>
      <c r="BB123" s="263"/>
      <c r="BD123" s="264"/>
    </row>
    <row r="124" spans="1:56" s="132" customFormat="1" ht="15.75" x14ac:dyDescent="0.25">
      <c r="A124" s="153"/>
      <c r="B124" s="289"/>
      <c r="C124" s="290"/>
      <c r="D124" s="291"/>
      <c r="E124" s="291"/>
      <c r="F124" s="291"/>
      <c r="G124" s="291"/>
      <c r="H124" s="291"/>
      <c r="I124" s="291"/>
      <c r="J124" s="292"/>
      <c r="K124" s="293"/>
      <c r="L124" s="293"/>
      <c r="M124" s="293"/>
      <c r="N124" s="294"/>
      <c r="O124" s="295"/>
      <c r="P124" s="295"/>
      <c r="Q124" s="295"/>
      <c r="R124" s="295"/>
      <c r="S124" s="295"/>
      <c r="T124" s="295"/>
      <c r="U124" s="295"/>
      <c r="V124" s="296"/>
      <c r="W124" s="298"/>
      <c r="X124" s="298"/>
      <c r="Y124" s="298"/>
      <c r="Z124" s="299"/>
      <c r="AA124" s="297"/>
      <c r="AB124" s="259"/>
      <c r="AC124" s="288">
        <f t="shared" si="6"/>
        <v>0</v>
      </c>
      <c r="AD124" s="261" t="str">
        <f t="shared" si="7"/>
        <v/>
      </c>
      <c r="AE124" s="402"/>
      <c r="AF124" s="262"/>
      <c r="AG124" s="263"/>
      <c r="AH124" s="263"/>
      <c r="AI124" s="263"/>
      <c r="AJ124" s="263"/>
      <c r="AK124" s="263"/>
      <c r="AL124" s="263"/>
      <c r="AM124" s="263"/>
      <c r="AN124" s="263"/>
      <c r="AO124" s="263"/>
      <c r="AP124" s="263"/>
      <c r="AQ124" s="263"/>
      <c r="AR124" s="263"/>
      <c r="AS124" s="263"/>
      <c r="AT124" s="263"/>
      <c r="AU124" s="263"/>
      <c r="AV124" s="263"/>
      <c r="AW124" s="263"/>
      <c r="AX124" s="263"/>
      <c r="AY124" s="263"/>
      <c r="AZ124" s="263"/>
      <c r="BA124" s="263"/>
      <c r="BB124" s="263"/>
      <c r="BD124" s="264"/>
    </row>
    <row r="125" spans="1:56" s="132" customFormat="1" ht="15.75" x14ac:dyDescent="0.25">
      <c r="A125" s="153"/>
      <c r="B125" s="289"/>
      <c r="C125" s="290"/>
      <c r="D125" s="291"/>
      <c r="E125" s="291"/>
      <c r="F125" s="291"/>
      <c r="G125" s="291"/>
      <c r="H125" s="291"/>
      <c r="I125" s="291"/>
      <c r="J125" s="292"/>
      <c r="K125" s="293"/>
      <c r="L125" s="293"/>
      <c r="M125" s="293"/>
      <c r="N125" s="294"/>
      <c r="O125" s="295"/>
      <c r="P125" s="295"/>
      <c r="Q125" s="295"/>
      <c r="R125" s="295"/>
      <c r="S125" s="295"/>
      <c r="T125" s="295"/>
      <c r="U125" s="295"/>
      <c r="V125" s="296"/>
      <c r="W125" s="298"/>
      <c r="X125" s="298"/>
      <c r="Y125" s="298"/>
      <c r="Z125" s="299"/>
      <c r="AA125" s="297"/>
      <c r="AB125" s="259"/>
      <c r="AC125" s="288">
        <f t="shared" si="6"/>
        <v>0</v>
      </c>
      <c r="AD125" s="261" t="str">
        <f t="shared" si="7"/>
        <v/>
      </c>
      <c r="AE125" s="402"/>
      <c r="AF125" s="262"/>
      <c r="AG125" s="263"/>
      <c r="AH125" s="263"/>
      <c r="AI125" s="263"/>
      <c r="AJ125" s="263"/>
      <c r="AK125" s="263"/>
      <c r="AL125" s="263"/>
      <c r="AM125" s="263"/>
      <c r="AN125" s="263"/>
      <c r="AO125" s="263"/>
      <c r="AP125" s="263"/>
      <c r="AQ125" s="263"/>
      <c r="AR125" s="263"/>
      <c r="AS125" s="263"/>
      <c r="AT125" s="263"/>
      <c r="AU125" s="263"/>
      <c r="AV125" s="263"/>
      <c r="AW125" s="263"/>
      <c r="AX125" s="263"/>
      <c r="AY125" s="263"/>
      <c r="AZ125" s="263"/>
      <c r="BA125" s="263"/>
      <c r="BB125" s="263"/>
      <c r="BD125" s="264"/>
    </row>
    <row r="126" spans="1:56" s="132" customFormat="1" ht="15.75" x14ac:dyDescent="0.25">
      <c r="A126" s="153"/>
      <c r="B126" s="289"/>
      <c r="C126" s="290"/>
      <c r="D126" s="291"/>
      <c r="E126" s="291"/>
      <c r="F126" s="291"/>
      <c r="G126" s="291"/>
      <c r="H126" s="291"/>
      <c r="I126" s="291"/>
      <c r="J126" s="292"/>
      <c r="K126" s="293"/>
      <c r="L126" s="293"/>
      <c r="M126" s="293"/>
      <c r="N126" s="294"/>
      <c r="O126" s="295"/>
      <c r="P126" s="295"/>
      <c r="Q126" s="295"/>
      <c r="R126" s="295"/>
      <c r="S126" s="295"/>
      <c r="T126" s="295"/>
      <c r="U126" s="295"/>
      <c r="V126" s="296"/>
      <c r="W126" s="298"/>
      <c r="X126" s="298"/>
      <c r="Y126" s="298"/>
      <c r="Z126" s="299"/>
      <c r="AA126" s="297"/>
      <c r="AB126" s="259"/>
      <c r="AC126" s="288">
        <f t="shared" si="6"/>
        <v>0</v>
      </c>
      <c r="AD126" s="261" t="str">
        <f t="shared" si="7"/>
        <v/>
      </c>
      <c r="AE126" s="402"/>
      <c r="AF126" s="262"/>
      <c r="AG126" s="263"/>
      <c r="AH126" s="263"/>
      <c r="AI126" s="263"/>
      <c r="AJ126" s="263"/>
      <c r="AK126" s="263"/>
      <c r="AL126" s="263"/>
      <c r="AM126" s="263"/>
      <c r="AN126" s="263"/>
      <c r="AO126" s="263"/>
      <c r="AP126" s="263"/>
      <c r="AQ126" s="263"/>
      <c r="AR126" s="263"/>
      <c r="AS126" s="263"/>
      <c r="AT126" s="263"/>
      <c r="AU126" s="263"/>
      <c r="AV126" s="263"/>
      <c r="AW126" s="263"/>
      <c r="AX126" s="263"/>
      <c r="AY126" s="263"/>
      <c r="AZ126" s="263"/>
      <c r="BA126" s="263"/>
      <c r="BB126" s="263"/>
      <c r="BD126" s="264"/>
    </row>
    <row r="127" spans="1:56" s="132" customFormat="1" ht="15.75" x14ac:dyDescent="0.25">
      <c r="A127" s="153"/>
      <c r="B127" s="289"/>
      <c r="C127" s="290"/>
      <c r="D127" s="291"/>
      <c r="E127" s="291"/>
      <c r="F127" s="291"/>
      <c r="G127" s="291"/>
      <c r="H127" s="291"/>
      <c r="I127" s="291"/>
      <c r="J127" s="292"/>
      <c r="K127" s="293"/>
      <c r="L127" s="293"/>
      <c r="M127" s="293"/>
      <c r="N127" s="294"/>
      <c r="O127" s="295"/>
      <c r="P127" s="295"/>
      <c r="Q127" s="295"/>
      <c r="R127" s="295"/>
      <c r="S127" s="295"/>
      <c r="T127" s="295"/>
      <c r="U127" s="295"/>
      <c r="V127" s="296"/>
      <c r="W127" s="298"/>
      <c r="X127" s="298"/>
      <c r="Y127" s="298"/>
      <c r="Z127" s="299"/>
      <c r="AA127" s="297"/>
      <c r="AB127" s="259"/>
      <c r="AC127" s="288">
        <f t="shared" si="6"/>
        <v>0</v>
      </c>
      <c r="AD127" s="261" t="str">
        <f t="shared" si="7"/>
        <v/>
      </c>
      <c r="AE127" s="402"/>
      <c r="AF127" s="262"/>
      <c r="AG127" s="263"/>
      <c r="AH127" s="263"/>
      <c r="AI127" s="263"/>
      <c r="AJ127" s="263"/>
      <c r="AK127" s="263"/>
      <c r="AL127" s="263"/>
      <c r="AM127" s="263"/>
      <c r="AN127" s="263"/>
      <c r="AO127" s="263"/>
      <c r="AP127" s="263"/>
      <c r="AQ127" s="263"/>
      <c r="AR127" s="263"/>
      <c r="AS127" s="263"/>
      <c r="AT127" s="263"/>
      <c r="AU127" s="263"/>
      <c r="AV127" s="263"/>
      <c r="AW127" s="263"/>
      <c r="AX127" s="263"/>
      <c r="AY127" s="263"/>
      <c r="AZ127" s="263"/>
      <c r="BA127" s="263"/>
      <c r="BB127" s="263"/>
      <c r="BD127" s="264"/>
    </row>
    <row r="128" spans="1:56" s="132" customFormat="1" ht="15.75" x14ac:dyDescent="0.25">
      <c r="A128" s="153"/>
      <c r="B128" s="289"/>
      <c r="C128" s="290"/>
      <c r="D128" s="291"/>
      <c r="E128" s="291"/>
      <c r="F128" s="291"/>
      <c r="G128" s="291"/>
      <c r="H128" s="291"/>
      <c r="I128" s="291"/>
      <c r="J128" s="292"/>
      <c r="K128" s="293"/>
      <c r="L128" s="293"/>
      <c r="M128" s="293"/>
      <c r="N128" s="294"/>
      <c r="O128" s="295"/>
      <c r="P128" s="295"/>
      <c r="Q128" s="295"/>
      <c r="R128" s="295"/>
      <c r="S128" s="295"/>
      <c r="T128" s="295"/>
      <c r="U128" s="295"/>
      <c r="V128" s="296"/>
      <c r="W128" s="298"/>
      <c r="X128" s="298"/>
      <c r="Y128" s="298"/>
      <c r="Z128" s="299"/>
      <c r="AA128" s="297"/>
      <c r="AB128" s="259"/>
      <c r="AC128" s="288">
        <f t="shared" si="6"/>
        <v>0</v>
      </c>
      <c r="AD128" s="261" t="str">
        <f t="shared" si="7"/>
        <v/>
      </c>
      <c r="AE128" s="402"/>
      <c r="AF128" s="262"/>
      <c r="AG128" s="263"/>
      <c r="AH128" s="263"/>
      <c r="AI128" s="263"/>
      <c r="AJ128" s="263"/>
      <c r="AK128" s="263"/>
      <c r="AL128" s="263"/>
      <c r="AM128" s="263"/>
      <c r="AN128" s="263"/>
      <c r="AO128" s="263"/>
      <c r="AP128" s="263"/>
      <c r="AQ128" s="263"/>
      <c r="AR128" s="263"/>
      <c r="AS128" s="263"/>
      <c r="AT128" s="263"/>
      <c r="AU128" s="263"/>
      <c r="AV128" s="263"/>
      <c r="AW128" s="263"/>
      <c r="AX128" s="263"/>
      <c r="AY128" s="263"/>
      <c r="AZ128" s="263"/>
      <c r="BA128" s="263"/>
      <c r="BB128" s="263"/>
      <c r="BD128" s="264"/>
    </row>
    <row r="129" spans="1:56" s="132" customFormat="1" ht="15.75" x14ac:dyDescent="0.25">
      <c r="A129" s="153"/>
      <c r="B129" s="289"/>
      <c r="C129" s="290"/>
      <c r="D129" s="291"/>
      <c r="E129" s="291"/>
      <c r="F129" s="291"/>
      <c r="G129" s="291"/>
      <c r="H129" s="291"/>
      <c r="I129" s="291"/>
      <c r="J129" s="292"/>
      <c r="K129" s="293"/>
      <c r="L129" s="293"/>
      <c r="M129" s="293"/>
      <c r="N129" s="294"/>
      <c r="O129" s="295"/>
      <c r="P129" s="295"/>
      <c r="Q129" s="295"/>
      <c r="R129" s="295"/>
      <c r="S129" s="295"/>
      <c r="T129" s="295"/>
      <c r="U129" s="295"/>
      <c r="V129" s="296"/>
      <c r="W129" s="298"/>
      <c r="X129" s="298"/>
      <c r="Y129" s="298"/>
      <c r="Z129" s="299"/>
      <c r="AA129" s="297"/>
      <c r="AB129" s="259"/>
      <c r="AC129" s="288">
        <f t="shared" si="6"/>
        <v>0</v>
      </c>
      <c r="AD129" s="261" t="str">
        <f t="shared" si="7"/>
        <v/>
      </c>
      <c r="AE129" s="402"/>
      <c r="AF129" s="262"/>
      <c r="AG129" s="263"/>
      <c r="AH129" s="263"/>
      <c r="AI129" s="263"/>
      <c r="AJ129" s="263"/>
      <c r="AK129" s="263"/>
      <c r="AL129" s="263"/>
      <c r="AM129" s="263"/>
      <c r="AN129" s="263"/>
      <c r="AO129" s="263"/>
      <c r="AP129" s="263"/>
      <c r="AQ129" s="263"/>
      <c r="AR129" s="263"/>
      <c r="AS129" s="263"/>
      <c r="AT129" s="263"/>
      <c r="AU129" s="263"/>
      <c r="AV129" s="263"/>
      <c r="AW129" s="263"/>
      <c r="AX129" s="263"/>
      <c r="AY129" s="263"/>
      <c r="AZ129" s="263"/>
      <c r="BA129" s="263"/>
      <c r="BB129" s="263"/>
      <c r="BD129" s="264"/>
    </row>
    <row r="130" spans="1:56" s="132" customFormat="1" ht="15.75" x14ac:dyDescent="0.25">
      <c r="A130" s="153"/>
      <c r="B130" s="289"/>
      <c r="C130" s="290"/>
      <c r="D130" s="291"/>
      <c r="E130" s="291"/>
      <c r="F130" s="291"/>
      <c r="G130" s="291"/>
      <c r="H130" s="291"/>
      <c r="I130" s="291"/>
      <c r="J130" s="292"/>
      <c r="K130" s="293"/>
      <c r="L130" s="293"/>
      <c r="M130" s="293"/>
      <c r="N130" s="294"/>
      <c r="O130" s="295"/>
      <c r="P130" s="295"/>
      <c r="Q130" s="295"/>
      <c r="R130" s="295"/>
      <c r="S130" s="295"/>
      <c r="T130" s="295"/>
      <c r="U130" s="295"/>
      <c r="V130" s="296"/>
      <c r="W130" s="298"/>
      <c r="X130" s="298"/>
      <c r="Y130" s="298"/>
      <c r="Z130" s="299"/>
      <c r="AA130" s="297"/>
      <c r="AB130" s="259"/>
      <c r="AC130" s="288">
        <f t="shared" si="6"/>
        <v>0</v>
      </c>
      <c r="AD130" s="261" t="str">
        <f t="shared" si="7"/>
        <v/>
      </c>
      <c r="AE130" s="402"/>
      <c r="AF130" s="262"/>
      <c r="AG130" s="263"/>
      <c r="AH130" s="263"/>
      <c r="AI130" s="263"/>
      <c r="AJ130" s="263"/>
      <c r="AK130" s="263"/>
      <c r="AL130" s="263"/>
      <c r="AM130" s="263"/>
      <c r="AN130" s="263"/>
      <c r="AO130" s="263"/>
      <c r="AP130" s="263"/>
      <c r="AQ130" s="263"/>
      <c r="AR130" s="263"/>
      <c r="AS130" s="263"/>
      <c r="AT130" s="263"/>
      <c r="AU130" s="263"/>
      <c r="AV130" s="263"/>
      <c r="AW130" s="263"/>
      <c r="AX130" s="263"/>
      <c r="AY130" s="263"/>
      <c r="AZ130" s="263"/>
      <c r="BA130" s="263"/>
      <c r="BB130" s="263"/>
      <c r="BD130" s="264"/>
    </row>
    <row r="131" spans="1:56" s="132" customFormat="1" ht="15.75" x14ac:dyDescent="0.25">
      <c r="A131" s="153"/>
      <c r="B131" s="289"/>
      <c r="C131" s="290"/>
      <c r="D131" s="291"/>
      <c r="E131" s="291"/>
      <c r="F131" s="291"/>
      <c r="G131" s="291"/>
      <c r="H131" s="291"/>
      <c r="I131" s="291"/>
      <c r="J131" s="292"/>
      <c r="K131" s="293"/>
      <c r="L131" s="293"/>
      <c r="M131" s="293"/>
      <c r="N131" s="294"/>
      <c r="O131" s="295"/>
      <c r="P131" s="295"/>
      <c r="Q131" s="295"/>
      <c r="R131" s="295"/>
      <c r="S131" s="295"/>
      <c r="T131" s="295"/>
      <c r="U131" s="295"/>
      <c r="V131" s="296"/>
      <c r="W131" s="298"/>
      <c r="X131" s="298"/>
      <c r="Y131" s="298"/>
      <c r="Z131" s="299"/>
      <c r="AA131" s="297"/>
      <c r="AB131" s="259"/>
      <c r="AC131" s="288">
        <f t="shared" si="6"/>
        <v>0</v>
      </c>
      <c r="AD131" s="261" t="str">
        <f t="shared" si="7"/>
        <v/>
      </c>
      <c r="AE131" s="402"/>
      <c r="AF131" s="262"/>
      <c r="AG131" s="263"/>
      <c r="AH131" s="263"/>
      <c r="AI131" s="263"/>
      <c r="AJ131" s="263"/>
      <c r="AK131" s="263"/>
      <c r="AL131" s="263"/>
      <c r="AM131" s="263"/>
      <c r="AN131" s="263"/>
      <c r="AO131" s="263"/>
      <c r="AP131" s="263"/>
      <c r="AQ131" s="263"/>
      <c r="AR131" s="263"/>
      <c r="AS131" s="263"/>
      <c r="AT131" s="263"/>
      <c r="AU131" s="263"/>
      <c r="AV131" s="263"/>
      <c r="AW131" s="263"/>
      <c r="AX131" s="263"/>
      <c r="AY131" s="263"/>
      <c r="AZ131" s="263"/>
      <c r="BA131" s="263"/>
      <c r="BB131" s="263"/>
      <c r="BD131" s="264"/>
    </row>
    <row r="132" spans="1:56" s="132" customFormat="1" ht="15.75" x14ac:dyDescent="0.25">
      <c r="A132" s="153"/>
      <c r="B132" s="289"/>
      <c r="C132" s="290"/>
      <c r="D132" s="291"/>
      <c r="E132" s="291"/>
      <c r="F132" s="291"/>
      <c r="G132" s="291"/>
      <c r="H132" s="291"/>
      <c r="I132" s="291"/>
      <c r="J132" s="292"/>
      <c r="K132" s="293"/>
      <c r="L132" s="293"/>
      <c r="M132" s="293"/>
      <c r="N132" s="294"/>
      <c r="O132" s="295"/>
      <c r="P132" s="295"/>
      <c r="Q132" s="295"/>
      <c r="R132" s="295"/>
      <c r="S132" s="295"/>
      <c r="T132" s="295"/>
      <c r="U132" s="295"/>
      <c r="V132" s="296"/>
      <c r="W132" s="298"/>
      <c r="X132" s="298"/>
      <c r="Y132" s="298"/>
      <c r="Z132" s="299"/>
      <c r="AA132" s="297"/>
      <c r="AB132" s="259"/>
      <c r="AC132" s="288">
        <f t="shared" si="6"/>
        <v>0</v>
      </c>
      <c r="AD132" s="261" t="str">
        <f t="shared" si="7"/>
        <v/>
      </c>
      <c r="AE132" s="402"/>
      <c r="AF132" s="262"/>
      <c r="AG132" s="263"/>
      <c r="AH132" s="263"/>
      <c r="AI132" s="263"/>
      <c r="AJ132" s="263"/>
      <c r="AK132" s="263"/>
      <c r="AL132" s="263"/>
      <c r="AM132" s="263"/>
      <c r="AN132" s="263"/>
      <c r="AO132" s="263"/>
      <c r="AP132" s="263"/>
      <c r="AQ132" s="263"/>
      <c r="AR132" s="263"/>
      <c r="AS132" s="263"/>
      <c r="AT132" s="263"/>
      <c r="AU132" s="263"/>
      <c r="AV132" s="263"/>
      <c r="AW132" s="263"/>
      <c r="AX132" s="263"/>
      <c r="AY132" s="263"/>
      <c r="AZ132" s="263"/>
      <c r="BA132" s="263"/>
      <c r="BB132" s="263"/>
      <c r="BD132" s="264"/>
    </row>
    <row r="133" spans="1:56" s="132" customFormat="1" ht="15.75" x14ac:dyDescent="0.25">
      <c r="A133" s="153"/>
      <c r="B133" s="289"/>
      <c r="C133" s="290"/>
      <c r="D133" s="291"/>
      <c r="E133" s="291"/>
      <c r="F133" s="291"/>
      <c r="G133" s="291"/>
      <c r="H133" s="291"/>
      <c r="I133" s="291"/>
      <c r="J133" s="292"/>
      <c r="K133" s="293"/>
      <c r="L133" s="293"/>
      <c r="M133" s="293"/>
      <c r="N133" s="294"/>
      <c r="O133" s="295"/>
      <c r="P133" s="295"/>
      <c r="Q133" s="295"/>
      <c r="R133" s="295"/>
      <c r="S133" s="295"/>
      <c r="T133" s="295"/>
      <c r="U133" s="295"/>
      <c r="V133" s="296"/>
      <c r="W133" s="298"/>
      <c r="X133" s="298"/>
      <c r="Y133" s="298"/>
      <c r="Z133" s="299"/>
      <c r="AA133" s="297"/>
      <c r="AB133" s="259"/>
      <c r="AC133" s="288">
        <f t="shared" si="6"/>
        <v>0</v>
      </c>
      <c r="AD133" s="261" t="str">
        <f t="shared" si="7"/>
        <v/>
      </c>
      <c r="AE133" s="402"/>
      <c r="AF133" s="262"/>
      <c r="AG133" s="263"/>
      <c r="AH133" s="263"/>
      <c r="AI133" s="263"/>
      <c r="AJ133" s="263"/>
      <c r="AK133" s="263"/>
      <c r="AL133" s="263"/>
      <c r="AM133" s="263"/>
      <c r="AN133" s="263"/>
      <c r="AO133" s="263"/>
      <c r="AP133" s="263"/>
      <c r="AQ133" s="263"/>
      <c r="AR133" s="263"/>
      <c r="AS133" s="263"/>
      <c r="AT133" s="263"/>
      <c r="AU133" s="263"/>
      <c r="AV133" s="263"/>
      <c r="AW133" s="263"/>
      <c r="AX133" s="263"/>
      <c r="AY133" s="263"/>
      <c r="AZ133" s="263"/>
      <c r="BA133" s="263"/>
      <c r="BB133" s="263"/>
      <c r="BD133" s="264"/>
    </row>
    <row r="134" spans="1:56" s="132" customFormat="1" ht="15.75" x14ac:dyDescent="0.25">
      <c r="A134" s="153"/>
      <c r="B134" s="289"/>
      <c r="C134" s="290"/>
      <c r="D134" s="291"/>
      <c r="E134" s="291"/>
      <c r="F134" s="291"/>
      <c r="G134" s="291"/>
      <c r="H134" s="291"/>
      <c r="I134" s="291"/>
      <c r="J134" s="292"/>
      <c r="K134" s="293"/>
      <c r="L134" s="293"/>
      <c r="M134" s="293"/>
      <c r="N134" s="294"/>
      <c r="O134" s="295"/>
      <c r="P134" s="295"/>
      <c r="Q134" s="295"/>
      <c r="R134" s="295"/>
      <c r="S134" s="295"/>
      <c r="T134" s="295"/>
      <c r="U134" s="295"/>
      <c r="V134" s="296"/>
      <c r="W134" s="298"/>
      <c r="X134" s="298"/>
      <c r="Y134" s="298"/>
      <c r="Z134" s="299"/>
      <c r="AA134" s="297"/>
      <c r="AB134" s="259"/>
      <c r="AC134" s="288">
        <f t="shared" si="6"/>
        <v>0</v>
      </c>
      <c r="AD134" s="261" t="str">
        <f t="shared" si="7"/>
        <v/>
      </c>
      <c r="AE134" s="402"/>
      <c r="AF134" s="262"/>
      <c r="AG134" s="263"/>
      <c r="AH134" s="263"/>
      <c r="AI134" s="263"/>
      <c r="AJ134" s="263"/>
      <c r="AK134" s="263"/>
      <c r="AL134" s="263"/>
      <c r="AM134" s="263"/>
      <c r="AN134" s="263"/>
      <c r="AO134" s="263"/>
      <c r="AP134" s="263"/>
      <c r="AQ134" s="263"/>
      <c r="AR134" s="263"/>
      <c r="AS134" s="263"/>
      <c r="AT134" s="263"/>
      <c r="AU134" s="263"/>
      <c r="AV134" s="263"/>
      <c r="AW134" s="263"/>
      <c r="AX134" s="263"/>
      <c r="AY134" s="263"/>
      <c r="AZ134" s="263"/>
      <c r="BA134" s="263"/>
      <c r="BB134" s="263"/>
      <c r="BD134" s="264"/>
    </row>
    <row r="135" spans="1:56" s="132" customFormat="1" ht="15.75" x14ac:dyDescent="0.25">
      <c r="A135" s="153"/>
      <c r="B135" s="289"/>
      <c r="C135" s="290"/>
      <c r="D135" s="291"/>
      <c r="E135" s="291"/>
      <c r="F135" s="291"/>
      <c r="G135" s="291"/>
      <c r="H135" s="291"/>
      <c r="I135" s="291"/>
      <c r="J135" s="292"/>
      <c r="K135" s="293"/>
      <c r="L135" s="293"/>
      <c r="M135" s="293"/>
      <c r="N135" s="294"/>
      <c r="O135" s="295"/>
      <c r="P135" s="295"/>
      <c r="Q135" s="295"/>
      <c r="R135" s="295"/>
      <c r="S135" s="295"/>
      <c r="T135" s="295"/>
      <c r="U135" s="295"/>
      <c r="V135" s="296"/>
      <c r="W135" s="298"/>
      <c r="X135" s="298"/>
      <c r="Y135" s="298"/>
      <c r="Z135" s="299"/>
      <c r="AA135" s="297"/>
      <c r="AB135" s="259"/>
      <c r="AC135" s="288">
        <f t="shared" si="6"/>
        <v>0</v>
      </c>
      <c r="AD135" s="261" t="str">
        <f t="shared" si="7"/>
        <v/>
      </c>
      <c r="AE135" s="402"/>
      <c r="AF135" s="262"/>
      <c r="AG135" s="263"/>
      <c r="AH135" s="263"/>
      <c r="AI135" s="263"/>
      <c r="AJ135" s="263"/>
      <c r="AK135" s="263"/>
      <c r="AL135" s="263"/>
      <c r="AM135" s="263"/>
      <c r="AN135" s="263"/>
      <c r="AO135" s="263"/>
      <c r="AP135" s="263"/>
      <c r="AQ135" s="263"/>
      <c r="AR135" s="263"/>
      <c r="AS135" s="263"/>
      <c r="AT135" s="263"/>
      <c r="AU135" s="263"/>
      <c r="AV135" s="263"/>
      <c r="AW135" s="263"/>
      <c r="AX135" s="263"/>
      <c r="AY135" s="263"/>
      <c r="AZ135" s="263"/>
      <c r="BA135" s="263"/>
      <c r="BB135" s="263"/>
      <c r="BD135" s="264"/>
    </row>
    <row r="136" spans="1:56" s="132" customFormat="1" ht="15.75" x14ac:dyDescent="0.25">
      <c r="A136" s="153"/>
      <c r="B136" s="289"/>
      <c r="C136" s="290"/>
      <c r="D136" s="291"/>
      <c r="E136" s="291"/>
      <c r="F136" s="291"/>
      <c r="G136" s="291"/>
      <c r="H136" s="291"/>
      <c r="I136" s="291"/>
      <c r="J136" s="292"/>
      <c r="K136" s="293"/>
      <c r="L136" s="293"/>
      <c r="M136" s="293"/>
      <c r="N136" s="294"/>
      <c r="O136" s="295"/>
      <c r="P136" s="295"/>
      <c r="Q136" s="295"/>
      <c r="R136" s="295"/>
      <c r="S136" s="295"/>
      <c r="T136" s="295"/>
      <c r="U136" s="295"/>
      <c r="V136" s="296"/>
      <c r="W136" s="298"/>
      <c r="X136" s="298"/>
      <c r="Y136" s="298"/>
      <c r="Z136" s="299"/>
      <c r="AA136" s="297"/>
      <c r="AB136" s="259"/>
      <c r="AC136" s="288">
        <f t="shared" si="6"/>
        <v>0</v>
      </c>
      <c r="AD136" s="261" t="str">
        <f t="shared" si="7"/>
        <v/>
      </c>
      <c r="AE136" s="402"/>
      <c r="AF136" s="262"/>
      <c r="AG136" s="263"/>
      <c r="AH136" s="263"/>
      <c r="AI136" s="263"/>
      <c r="AJ136" s="263"/>
      <c r="AK136" s="263"/>
      <c r="AL136" s="263"/>
      <c r="AM136" s="263"/>
      <c r="AN136" s="263"/>
      <c r="AO136" s="263"/>
      <c r="AP136" s="263"/>
      <c r="AQ136" s="263"/>
      <c r="AR136" s="263"/>
      <c r="AS136" s="263"/>
      <c r="AT136" s="263"/>
      <c r="AU136" s="263"/>
      <c r="AV136" s="263"/>
      <c r="AW136" s="263"/>
      <c r="AX136" s="263"/>
      <c r="AY136" s="263"/>
      <c r="AZ136" s="263"/>
      <c r="BA136" s="263"/>
      <c r="BB136" s="263"/>
      <c r="BD136" s="264"/>
    </row>
    <row r="137" spans="1:56" s="132" customFormat="1" ht="15.75" x14ac:dyDescent="0.25">
      <c r="A137" s="153"/>
      <c r="B137" s="289"/>
      <c r="C137" s="290"/>
      <c r="D137" s="291"/>
      <c r="E137" s="291"/>
      <c r="F137" s="291"/>
      <c r="G137" s="291"/>
      <c r="H137" s="291"/>
      <c r="I137" s="291"/>
      <c r="J137" s="292"/>
      <c r="K137" s="293"/>
      <c r="L137" s="293"/>
      <c r="M137" s="293"/>
      <c r="N137" s="294"/>
      <c r="O137" s="295"/>
      <c r="P137" s="295"/>
      <c r="Q137" s="295"/>
      <c r="R137" s="295"/>
      <c r="S137" s="295"/>
      <c r="T137" s="295"/>
      <c r="U137" s="295"/>
      <c r="V137" s="296"/>
      <c r="W137" s="298"/>
      <c r="X137" s="298"/>
      <c r="Y137" s="298"/>
      <c r="Z137" s="299"/>
      <c r="AA137" s="297"/>
      <c r="AB137" s="259"/>
      <c r="AC137" s="288">
        <f t="shared" si="6"/>
        <v>0</v>
      </c>
      <c r="AD137" s="261" t="str">
        <f t="shared" si="7"/>
        <v/>
      </c>
      <c r="AE137" s="402"/>
      <c r="AF137" s="262"/>
      <c r="AG137" s="263"/>
      <c r="AH137" s="263"/>
      <c r="AI137" s="263"/>
      <c r="AJ137" s="263"/>
      <c r="AK137" s="263"/>
      <c r="AL137" s="263"/>
      <c r="AM137" s="263"/>
      <c r="AN137" s="263"/>
      <c r="AO137" s="263"/>
      <c r="AP137" s="263"/>
      <c r="AQ137" s="263"/>
      <c r="AR137" s="263"/>
      <c r="AS137" s="263"/>
      <c r="AT137" s="263"/>
      <c r="AU137" s="263"/>
      <c r="AV137" s="263"/>
      <c r="AW137" s="263"/>
      <c r="AX137" s="263"/>
      <c r="AY137" s="263"/>
      <c r="AZ137" s="263"/>
      <c r="BA137" s="263"/>
      <c r="BB137" s="263"/>
      <c r="BD137" s="264"/>
    </row>
    <row r="138" spans="1:56" s="132" customFormat="1" ht="15.75" x14ac:dyDescent="0.25">
      <c r="A138" s="153"/>
      <c r="B138" s="289"/>
      <c r="C138" s="290"/>
      <c r="D138" s="291"/>
      <c r="E138" s="291"/>
      <c r="F138" s="291"/>
      <c r="G138" s="291"/>
      <c r="H138" s="291"/>
      <c r="I138" s="291"/>
      <c r="J138" s="292"/>
      <c r="K138" s="293"/>
      <c r="L138" s="293"/>
      <c r="M138" s="293"/>
      <c r="N138" s="294"/>
      <c r="O138" s="295"/>
      <c r="P138" s="295"/>
      <c r="Q138" s="295"/>
      <c r="R138" s="295"/>
      <c r="S138" s="295"/>
      <c r="T138" s="295"/>
      <c r="U138" s="295"/>
      <c r="V138" s="296"/>
      <c r="W138" s="296"/>
      <c r="X138" s="296"/>
      <c r="Y138" s="296"/>
      <c r="Z138" s="291"/>
      <c r="AA138" s="297"/>
      <c r="AB138" s="259"/>
      <c r="AC138" s="288">
        <f t="shared" si="6"/>
        <v>0</v>
      </c>
      <c r="AD138" s="261" t="str">
        <f t="shared" si="7"/>
        <v/>
      </c>
      <c r="AE138" s="402"/>
      <c r="AF138" s="262"/>
      <c r="AG138" s="263"/>
      <c r="AH138" s="263"/>
      <c r="AI138" s="263"/>
      <c r="AJ138" s="263"/>
      <c r="AK138" s="263"/>
      <c r="AL138" s="263"/>
      <c r="AM138" s="263"/>
      <c r="AN138" s="263"/>
      <c r="AO138" s="263"/>
      <c r="AP138" s="263"/>
      <c r="AQ138" s="263"/>
      <c r="AR138" s="263"/>
      <c r="AS138" s="263"/>
      <c r="AT138" s="263"/>
      <c r="AU138" s="263"/>
      <c r="AV138" s="263"/>
      <c r="AW138" s="263"/>
      <c r="AX138" s="263"/>
      <c r="AY138" s="263"/>
      <c r="AZ138" s="263"/>
      <c r="BA138" s="263"/>
      <c r="BB138" s="263"/>
      <c r="BD138" s="264"/>
    </row>
    <row r="139" spans="1:56" s="132" customFormat="1" ht="15.75" x14ac:dyDescent="0.25">
      <c r="A139" s="153"/>
      <c r="B139" s="289"/>
      <c r="C139" s="290"/>
      <c r="D139" s="291"/>
      <c r="E139" s="291"/>
      <c r="F139" s="291"/>
      <c r="G139" s="291"/>
      <c r="H139" s="291"/>
      <c r="I139" s="291"/>
      <c r="J139" s="292"/>
      <c r="K139" s="293"/>
      <c r="L139" s="293"/>
      <c r="M139" s="293"/>
      <c r="N139" s="294"/>
      <c r="O139" s="295"/>
      <c r="P139" s="295"/>
      <c r="Q139" s="295"/>
      <c r="R139" s="295"/>
      <c r="S139" s="295"/>
      <c r="T139" s="295"/>
      <c r="U139" s="295"/>
      <c r="V139" s="296"/>
      <c r="W139" s="296"/>
      <c r="X139" s="296"/>
      <c r="Y139" s="296"/>
      <c r="Z139" s="291"/>
      <c r="AA139" s="297"/>
      <c r="AB139" s="259"/>
      <c r="AC139" s="288">
        <f t="shared" si="6"/>
        <v>0</v>
      </c>
      <c r="AD139" s="261" t="str">
        <f t="shared" si="7"/>
        <v/>
      </c>
      <c r="AE139" s="402"/>
      <c r="AF139" s="262"/>
      <c r="AG139" s="263"/>
      <c r="AH139" s="263"/>
      <c r="AI139" s="263"/>
      <c r="AJ139" s="263"/>
      <c r="AK139" s="263"/>
      <c r="AL139" s="263"/>
      <c r="AM139" s="263"/>
      <c r="AN139" s="263"/>
      <c r="AO139" s="263"/>
      <c r="AP139" s="263"/>
      <c r="AQ139" s="263"/>
      <c r="AR139" s="263"/>
      <c r="AS139" s="263"/>
      <c r="AT139" s="263"/>
      <c r="AU139" s="263"/>
      <c r="AV139" s="263"/>
      <c r="AW139" s="263"/>
      <c r="AX139" s="263"/>
      <c r="AY139" s="263"/>
      <c r="AZ139" s="263"/>
      <c r="BA139" s="263"/>
      <c r="BB139" s="263"/>
      <c r="BD139" s="264"/>
    </row>
    <row r="140" spans="1:56" s="132" customFormat="1" ht="15.75" x14ac:dyDescent="0.25">
      <c r="A140" s="153"/>
      <c r="B140" s="289"/>
      <c r="C140" s="290"/>
      <c r="D140" s="291"/>
      <c r="E140" s="291"/>
      <c r="F140" s="291"/>
      <c r="G140" s="291"/>
      <c r="H140" s="291"/>
      <c r="I140" s="291"/>
      <c r="J140" s="292"/>
      <c r="K140" s="293"/>
      <c r="L140" s="293"/>
      <c r="M140" s="293"/>
      <c r="N140" s="294"/>
      <c r="O140" s="295"/>
      <c r="P140" s="295"/>
      <c r="Q140" s="295"/>
      <c r="R140" s="295"/>
      <c r="S140" s="295"/>
      <c r="T140" s="295"/>
      <c r="U140" s="295"/>
      <c r="V140" s="296"/>
      <c r="W140" s="296"/>
      <c r="X140" s="296"/>
      <c r="Y140" s="296"/>
      <c r="Z140" s="291"/>
      <c r="AA140" s="297"/>
      <c r="AB140" s="259"/>
      <c r="AC140" s="288">
        <f t="shared" si="6"/>
        <v>0</v>
      </c>
      <c r="AD140" s="261" t="str">
        <f t="shared" si="7"/>
        <v/>
      </c>
      <c r="AE140" s="402"/>
      <c r="AF140" s="262"/>
      <c r="AG140" s="263"/>
      <c r="AH140" s="263"/>
      <c r="AI140" s="263"/>
      <c r="AJ140" s="263"/>
      <c r="AK140" s="263"/>
      <c r="AL140" s="263"/>
      <c r="AM140" s="263"/>
      <c r="AN140" s="263"/>
      <c r="AO140" s="263"/>
      <c r="AP140" s="263"/>
      <c r="AQ140" s="263"/>
      <c r="AR140" s="263"/>
      <c r="AS140" s="263"/>
      <c r="AT140" s="263"/>
      <c r="AU140" s="263"/>
      <c r="AV140" s="263"/>
      <c r="AW140" s="263"/>
      <c r="AX140" s="263"/>
      <c r="AY140" s="263"/>
      <c r="AZ140" s="263"/>
      <c r="BA140" s="263"/>
      <c r="BB140" s="263"/>
      <c r="BD140" s="264"/>
    </row>
    <row r="141" spans="1:56" s="132" customFormat="1" ht="15.75" x14ac:dyDescent="0.25">
      <c r="A141" s="153"/>
      <c r="B141" s="289"/>
      <c r="C141" s="290"/>
      <c r="D141" s="291"/>
      <c r="E141" s="291"/>
      <c r="F141" s="291"/>
      <c r="G141" s="291"/>
      <c r="H141" s="291"/>
      <c r="I141" s="291"/>
      <c r="J141" s="292"/>
      <c r="K141" s="293"/>
      <c r="L141" s="293"/>
      <c r="M141" s="293"/>
      <c r="N141" s="294"/>
      <c r="O141" s="295"/>
      <c r="P141" s="295"/>
      <c r="Q141" s="295"/>
      <c r="R141" s="295"/>
      <c r="S141" s="295"/>
      <c r="T141" s="295"/>
      <c r="U141" s="295"/>
      <c r="V141" s="296"/>
      <c r="W141" s="296"/>
      <c r="X141" s="296"/>
      <c r="Y141" s="296"/>
      <c r="Z141" s="291"/>
      <c r="AA141" s="297"/>
      <c r="AB141" s="259"/>
      <c r="AC141" s="288">
        <f t="shared" si="6"/>
        <v>0</v>
      </c>
      <c r="AD141" s="261" t="str">
        <f t="shared" si="7"/>
        <v/>
      </c>
      <c r="AE141" s="402"/>
      <c r="AF141" s="262"/>
      <c r="AG141" s="263"/>
      <c r="AH141" s="263"/>
      <c r="AI141" s="263"/>
      <c r="AJ141" s="263"/>
      <c r="AK141" s="263"/>
      <c r="AL141" s="263"/>
      <c r="AM141" s="263"/>
      <c r="AN141" s="263"/>
      <c r="AO141" s="263"/>
      <c r="AP141" s="263"/>
      <c r="AQ141" s="263"/>
      <c r="AR141" s="263"/>
      <c r="AS141" s="263"/>
      <c r="AT141" s="263"/>
      <c r="AU141" s="263"/>
      <c r="AV141" s="263"/>
      <c r="AW141" s="263"/>
      <c r="AX141" s="263"/>
      <c r="AY141" s="263"/>
      <c r="AZ141" s="263"/>
      <c r="BA141" s="263"/>
      <c r="BB141" s="263"/>
      <c r="BD141" s="264"/>
    </row>
    <row r="142" spans="1:56" s="132" customFormat="1" ht="15.75" x14ac:dyDescent="0.25">
      <c r="A142" s="153"/>
      <c r="B142" s="289"/>
      <c r="C142" s="290"/>
      <c r="D142" s="291"/>
      <c r="E142" s="291"/>
      <c r="F142" s="291"/>
      <c r="G142" s="291"/>
      <c r="H142" s="291"/>
      <c r="I142" s="291"/>
      <c r="J142" s="292"/>
      <c r="K142" s="293"/>
      <c r="L142" s="293"/>
      <c r="M142" s="293"/>
      <c r="N142" s="294"/>
      <c r="O142" s="295"/>
      <c r="P142" s="295"/>
      <c r="Q142" s="295"/>
      <c r="R142" s="295"/>
      <c r="S142" s="295"/>
      <c r="T142" s="295"/>
      <c r="U142" s="295"/>
      <c r="V142" s="296"/>
      <c r="W142" s="296"/>
      <c r="X142" s="296"/>
      <c r="Y142" s="296"/>
      <c r="Z142" s="291"/>
      <c r="AA142" s="297"/>
      <c r="AB142" s="259"/>
      <c r="AC142" s="288">
        <f t="shared" si="6"/>
        <v>0</v>
      </c>
      <c r="AD142" s="261" t="str">
        <f t="shared" si="7"/>
        <v/>
      </c>
      <c r="AE142" s="402"/>
      <c r="AF142" s="262"/>
      <c r="AG142" s="263"/>
      <c r="AH142" s="263"/>
      <c r="AI142" s="263"/>
      <c r="AJ142" s="263"/>
      <c r="AK142" s="263"/>
      <c r="AL142" s="263"/>
      <c r="AM142" s="263"/>
      <c r="AN142" s="263"/>
      <c r="AO142" s="263"/>
      <c r="AP142" s="263"/>
      <c r="AQ142" s="263"/>
      <c r="AR142" s="263"/>
      <c r="AS142" s="263"/>
      <c r="AT142" s="263"/>
      <c r="AU142" s="263"/>
      <c r="AV142" s="263"/>
      <c r="AW142" s="263"/>
      <c r="AX142" s="263"/>
      <c r="AY142" s="263"/>
      <c r="AZ142" s="263"/>
      <c r="BA142" s="263"/>
      <c r="BB142" s="263"/>
      <c r="BD142" s="264"/>
    </row>
    <row r="143" spans="1:56" s="132" customFormat="1" ht="15.75" x14ac:dyDescent="0.25">
      <c r="A143" s="153"/>
      <c r="B143" s="289"/>
      <c r="C143" s="290"/>
      <c r="D143" s="291"/>
      <c r="E143" s="291"/>
      <c r="F143" s="291"/>
      <c r="G143" s="291"/>
      <c r="H143" s="291"/>
      <c r="I143" s="291"/>
      <c r="J143" s="292"/>
      <c r="K143" s="293"/>
      <c r="L143" s="293"/>
      <c r="M143" s="293"/>
      <c r="N143" s="294"/>
      <c r="O143" s="295"/>
      <c r="P143" s="295"/>
      <c r="Q143" s="295"/>
      <c r="R143" s="295"/>
      <c r="S143" s="295"/>
      <c r="T143" s="295"/>
      <c r="U143" s="295"/>
      <c r="V143" s="296"/>
      <c r="W143" s="296"/>
      <c r="X143" s="296"/>
      <c r="Y143" s="296"/>
      <c r="Z143" s="291"/>
      <c r="AA143" s="297"/>
      <c r="AB143" s="259"/>
      <c r="AC143" s="288">
        <f t="shared" si="6"/>
        <v>0</v>
      </c>
      <c r="AD143" s="261" t="str">
        <f t="shared" si="7"/>
        <v/>
      </c>
      <c r="AE143" s="402"/>
      <c r="AF143" s="262"/>
      <c r="AG143" s="263"/>
      <c r="AH143" s="263"/>
      <c r="AI143" s="263"/>
      <c r="AJ143" s="263"/>
      <c r="AK143" s="263"/>
      <c r="AL143" s="263"/>
      <c r="AM143" s="263"/>
      <c r="AN143" s="263"/>
      <c r="AO143" s="263"/>
      <c r="AP143" s="263"/>
      <c r="AQ143" s="263"/>
      <c r="AR143" s="263"/>
      <c r="AS143" s="263"/>
      <c r="AT143" s="263"/>
      <c r="AU143" s="263"/>
      <c r="AV143" s="263"/>
      <c r="AW143" s="263"/>
      <c r="AX143" s="263"/>
      <c r="AY143" s="263"/>
      <c r="AZ143" s="263"/>
      <c r="BA143" s="263"/>
      <c r="BB143" s="263"/>
      <c r="BD143" s="264"/>
    </row>
    <row r="144" spans="1:56" s="132" customFormat="1" ht="15.75" x14ac:dyDescent="0.25">
      <c r="A144" s="153"/>
      <c r="B144" s="289"/>
      <c r="C144" s="290"/>
      <c r="D144" s="291"/>
      <c r="E144" s="291"/>
      <c r="F144" s="291"/>
      <c r="G144" s="291"/>
      <c r="H144" s="291"/>
      <c r="I144" s="291"/>
      <c r="J144" s="292"/>
      <c r="K144" s="293"/>
      <c r="L144" s="293"/>
      <c r="M144" s="293"/>
      <c r="N144" s="294"/>
      <c r="O144" s="295"/>
      <c r="P144" s="295"/>
      <c r="Q144" s="295"/>
      <c r="R144" s="295"/>
      <c r="S144" s="295"/>
      <c r="T144" s="295"/>
      <c r="U144" s="295"/>
      <c r="V144" s="296"/>
      <c r="W144" s="296"/>
      <c r="X144" s="296"/>
      <c r="Y144" s="296"/>
      <c r="Z144" s="291"/>
      <c r="AA144" s="297"/>
      <c r="AB144" s="259"/>
      <c r="AC144" s="288">
        <f t="shared" si="6"/>
        <v>0</v>
      </c>
      <c r="AD144" s="261" t="str">
        <f t="shared" si="7"/>
        <v/>
      </c>
      <c r="AE144" s="402"/>
      <c r="AF144" s="262"/>
      <c r="AG144" s="263"/>
      <c r="AH144" s="263"/>
      <c r="AI144" s="263"/>
      <c r="AJ144" s="263"/>
      <c r="AK144" s="263"/>
      <c r="AL144" s="263"/>
      <c r="AM144" s="263"/>
      <c r="AN144" s="263"/>
      <c r="AO144" s="263"/>
      <c r="AP144" s="263"/>
      <c r="AQ144" s="263"/>
      <c r="AR144" s="263"/>
      <c r="AS144" s="263"/>
      <c r="AT144" s="263"/>
      <c r="AU144" s="263"/>
      <c r="AV144" s="263"/>
      <c r="AW144" s="263"/>
      <c r="AX144" s="263"/>
      <c r="AY144" s="263"/>
      <c r="AZ144" s="263"/>
      <c r="BA144" s="263"/>
      <c r="BB144" s="263"/>
      <c r="BD144" s="264"/>
    </row>
    <row r="145" spans="1:56" s="132" customFormat="1" ht="15.75" x14ac:dyDescent="0.25">
      <c r="A145" s="153"/>
      <c r="B145" s="289"/>
      <c r="C145" s="290"/>
      <c r="D145" s="291"/>
      <c r="E145" s="291"/>
      <c r="F145" s="291"/>
      <c r="G145" s="291"/>
      <c r="H145" s="291"/>
      <c r="I145" s="291"/>
      <c r="J145" s="292"/>
      <c r="K145" s="293"/>
      <c r="L145" s="293"/>
      <c r="M145" s="293"/>
      <c r="N145" s="294"/>
      <c r="O145" s="295"/>
      <c r="P145" s="295"/>
      <c r="Q145" s="295"/>
      <c r="R145" s="295"/>
      <c r="S145" s="295"/>
      <c r="T145" s="295"/>
      <c r="U145" s="295"/>
      <c r="V145" s="296"/>
      <c r="W145" s="296"/>
      <c r="X145" s="296"/>
      <c r="Y145" s="296"/>
      <c r="Z145" s="291"/>
      <c r="AA145" s="297"/>
      <c r="AB145" s="259"/>
      <c r="AC145" s="288">
        <f t="shared" si="6"/>
        <v>0</v>
      </c>
      <c r="AD145" s="261" t="str">
        <f t="shared" si="7"/>
        <v/>
      </c>
      <c r="AE145" s="402"/>
      <c r="AF145" s="262"/>
      <c r="AG145" s="263"/>
      <c r="AH145" s="263"/>
      <c r="AI145" s="263"/>
      <c r="AJ145" s="263"/>
      <c r="AK145" s="263"/>
      <c r="AL145" s="263"/>
      <c r="AM145" s="263"/>
      <c r="AN145" s="263"/>
      <c r="AO145" s="263"/>
      <c r="AP145" s="263"/>
      <c r="AQ145" s="263"/>
      <c r="AR145" s="263"/>
      <c r="AS145" s="263"/>
      <c r="AT145" s="263"/>
      <c r="AU145" s="263"/>
      <c r="AV145" s="263"/>
      <c r="AW145" s="263"/>
      <c r="AX145" s="263"/>
      <c r="AY145" s="263"/>
      <c r="AZ145" s="263"/>
      <c r="BA145" s="263"/>
      <c r="BB145" s="263"/>
      <c r="BD145" s="264"/>
    </row>
    <row r="146" spans="1:56" s="132" customFormat="1" ht="15.75" x14ac:dyDescent="0.25">
      <c r="A146" s="153"/>
      <c r="B146" s="289"/>
      <c r="C146" s="290"/>
      <c r="D146" s="291"/>
      <c r="E146" s="291"/>
      <c r="F146" s="291"/>
      <c r="G146" s="291"/>
      <c r="H146" s="291"/>
      <c r="I146" s="291"/>
      <c r="J146" s="292"/>
      <c r="K146" s="293"/>
      <c r="L146" s="293"/>
      <c r="M146" s="293"/>
      <c r="N146" s="294"/>
      <c r="O146" s="295"/>
      <c r="P146" s="295"/>
      <c r="Q146" s="295"/>
      <c r="R146" s="295"/>
      <c r="S146" s="295"/>
      <c r="T146" s="295"/>
      <c r="U146" s="295"/>
      <c r="V146" s="296"/>
      <c r="W146" s="296"/>
      <c r="X146" s="296"/>
      <c r="Y146" s="296"/>
      <c r="Z146" s="291"/>
      <c r="AA146" s="297"/>
      <c r="AB146" s="259"/>
      <c r="AC146" s="288">
        <f t="shared" si="6"/>
        <v>0</v>
      </c>
      <c r="AD146" s="261" t="str">
        <f t="shared" si="7"/>
        <v/>
      </c>
      <c r="AE146" s="402"/>
      <c r="AF146" s="262"/>
      <c r="AG146" s="263"/>
      <c r="AH146" s="263"/>
      <c r="AI146" s="263"/>
      <c r="AJ146" s="263"/>
      <c r="AK146" s="263"/>
      <c r="AL146" s="263"/>
      <c r="AM146" s="263"/>
      <c r="AN146" s="263"/>
      <c r="AO146" s="263"/>
      <c r="AP146" s="263"/>
      <c r="AQ146" s="263"/>
      <c r="AR146" s="263"/>
      <c r="AS146" s="263"/>
      <c r="AT146" s="263"/>
      <c r="AU146" s="263"/>
      <c r="AV146" s="263"/>
      <c r="AW146" s="263"/>
      <c r="AX146" s="263"/>
      <c r="AY146" s="263"/>
      <c r="AZ146" s="263"/>
      <c r="BA146" s="263"/>
      <c r="BB146" s="263"/>
      <c r="BD146" s="264"/>
    </row>
    <row r="147" spans="1:56" s="132" customFormat="1" ht="15.75" x14ac:dyDescent="0.25">
      <c r="A147" s="153"/>
      <c r="B147" s="289"/>
      <c r="C147" s="290"/>
      <c r="D147" s="291"/>
      <c r="E147" s="291"/>
      <c r="F147" s="291"/>
      <c r="G147" s="291"/>
      <c r="H147" s="291"/>
      <c r="I147" s="291"/>
      <c r="J147" s="292"/>
      <c r="K147" s="293"/>
      <c r="L147" s="293"/>
      <c r="M147" s="293"/>
      <c r="N147" s="294"/>
      <c r="O147" s="295"/>
      <c r="P147" s="295"/>
      <c r="Q147" s="295"/>
      <c r="R147" s="295"/>
      <c r="S147" s="295"/>
      <c r="T147" s="295"/>
      <c r="U147" s="295"/>
      <c r="V147" s="296"/>
      <c r="W147" s="296"/>
      <c r="X147" s="296"/>
      <c r="Y147" s="296"/>
      <c r="Z147" s="291"/>
      <c r="AA147" s="297"/>
      <c r="AB147" s="259"/>
      <c r="AC147" s="288">
        <f t="shared" si="6"/>
        <v>0</v>
      </c>
      <c r="AD147" s="261" t="str">
        <f t="shared" si="7"/>
        <v/>
      </c>
      <c r="AE147" s="402"/>
      <c r="AF147" s="262"/>
      <c r="AG147" s="263"/>
      <c r="AH147" s="263"/>
      <c r="AI147" s="263"/>
      <c r="AJ147" s="263"/>
      <c r="AK147" s="263"/>
      <c r="AL147" s="263"/>
      <c r="AM147" s="263"/>
      <c r="AN147" s="263"/>
      <c r="AO147" s="263"/>
      <c r="AP147" s="263"/>
      <c r="AQ147" s="263"/>
      <c r="AR147" s="263"/>
      <c r="AS147" s="263"/>
      <c r="AT147" s="263"/>
      <c r="AU147" s="263"/>
      <c r="AV147" s="263"/>
      <c r="AW147" s="263"/>
      <c r="AX147" s="263"/>
      <c r="AY147" s="263"/>
      <c r="AZ147" s="263"/>
      <c r="BA147" s="263"/>
      <c r="BB147" s="263"/>
      <c r="BD147" s="264"/>
    </row>
    <row r="148" spans="1:56" s="132" customFormat="1" ht="15.75" x14ac:dyDescent="0.25">
      <c r="A148" s="153"/>
      <c r="B148" s="289"/>
      <c r="C148" s="290"/>
      <c r="D148" s="291"/>
      <c r="E148" s="291"/>
      <c r="F148" s="291"/>
      <c r="G148" s="291"/>
      <c r="H148" s="291"/>
      <c r="I148" s="291"/>
      <c r="J148" s="292"/>
      <c r="K148" s="293"/>
      <c r="L148" s="293"/>
      <c r="M148" s="293"/>
      <c r="N148" s="294"/>
      <c r="O148" s="295"/>
      <c r="P148" s="295"/>
      <c r="Q148" s="295"/>
      <c r="R148" s="295"/>
      <c r="S148" s="295"/>
      <c r="T148" s="295"/>
      <c r="U148" s="295"/>
      <c r="V148" s="296"/>
      <c r="W148" s="296"/>
      <c r="X148" s="296"/>
      <c r="Y148" s="296"/>
      <c r="Z148" s="291"/>
      <c r="AA148" s="297"/>
      <c r="AB148" s="259"/>
      <c r="AC148" s="288">
        <f t="shared" si="6"/>
        <v>0</v>
      </c>
      <c r="AD148" s="261" t="str">
        <f t="shared" si="7"/>
        <v/>
      </c>
      <c r="AE148" s="402"/>
      <c r="AF148" s="262"/>
      <c r="AG148" s="263"/>
      <c r="AH148" s="263"/>
      <c r="AI148" s="263"/>
      <c r="AJ148" s="263"/>
      <c r="AK148" s="263"/>
      <c r="AL148" s="263"/>
      <c r="AM148" s="263"/>
      <c r="AN148" s="263"/>
      <c r="AO148" s="263"/>
      <c r="AP148" s="263"/>
      <c r="AQ148" s="263"/>
      <c r="AR148" s="263"/>
      <c r="AS148" s="263"/>
      <c r="AT148" s="263"/>
      <c r="AU148" s="263"/>
      <c r="AV148" s="263"/>
      <c r="AW148" s="263"/>
      <c r="AX148" s="263"/>
      <c r="AY148" s="263"/>
      <c r="AZ148" s="263"/>
      <c r="BA148" s="263"/>
      <c r="BB148" s="263"/>
      <c r="BD148" s="264"/>
    </row>
    <row r="149" spans="1:56" s="132" customFormat="1" ht="15.75" x14ac:dyDescent="0.25">
      <c r="A149" s="153"/>
      <c r="B149" s="289"/>
      <c r="C149" s="290"/>
      <c r="D149" s="291"/>
      <c r="E149" s="291"/>
      <c r="F149" s="291"/>
      <c r="G149" s="291"/>
      <c r="H149" s="291"/>
      <c r="I149" s="291"/>
      <c r="J149" s="292"/>
      <c r="K149" s="293"/>
      <c r="L149" s="293"/>
      <c r="M149" s="293"/>
      <c r="N149" s="294"/>
      <c r="O149" s="295"/>
      <c r="P149" s="295"/>
      <c r="Q149" s="295"/>
      <c r="R149" s="295"/>
      <c r="S149" s="295"/>
      <c r="T149" s="295"/>
      <c r="U149" s="295"/>
      <c r="V149" s="296"/>
      <c r="W149" s="296"/>
      <c r="X149" s="296"/>
      <c r="Y149" s="296"/>
      <c r="Z149" s="291"/>
      <c r="AA149" s="297"/>
      <c r="AB149" s="259"/>
      <c r="AC149" s="288">
        <f t="shared" si="6"/>
        <v>0</v>
      </c>
      <c r="AD149" s="261" t="str">
        <f t="shared" si="7"/>
        <v/>
      </c>
      <c r="AE149" s="402"/>
      <c r="AF149" s="262"/>
      <c r="AG149" s="263"/>
      <c r="AH149" s="263"/>
      <c r="AI149" s="263"/>
      <c r="AJ149" s="263"/>
      <c r="AK149" s="263"/>
      <c r="AL149" s="263"/>
      <c r="AM149" s="263"/>
      <c r="AN149" s="263"/>
      <c r="AO149" s="263"/>
      <c r="AP149" s="263"/>
      <c r="AQ149" s="263"/>
      <c r="AR149" s="263"/>
      <c r="AS149" s="263"/>
      <c r="AT149" s="263"/>
      <c r="AU149" s="263"/>
      <c r="AV149" s="263"/>
      <c r="AW149" s="263"/>
      <c r="AX149" s="263"/>
      <c r="AY149" s="263"/>
      <c r="AZ149" s="263"/>
      <c r="BA149" s="263"/>
      <c r="BB149" s="263"/>
      <c r="BD149" s="264"/>
    </row>
    <row r="150" spans="1:56" s="132" customFormat="1" ht="15.75" x14ac:dyDescent="0.25">
      <c r="A150" s="153"/>
      <c r="B150" s="289"/>
      <c r="C150" s="290"/>
      <c r="D150" s="291"/>
      <c r="E150" s="291"/>
      <c r="F150" s="291"/>
      <c r="G150" s="291"/>
      <c r="H150" s="291"/>
      <c r="I150" s="291"/>
      <c r="J150" s="292"/>
      <c r="K150" s="293"/>
      <c r="L150" s="293"/>
      <c r="M150" s="293"/>
      <c r="N150" s="294"/>
      <c r="O150" s="295"/>
      <c r="P150" s="295"/>
      <c r="Q150" s="295"/>
      <c r="R150" s="295"/>
      <c r="S150" s="295"/>
      <c r="T150" s="295"/>
      <c r="U150" s="295"/>
      <c r="V150" s="296"/>
      <c r="W150" s="296"/>
      <c r="X150" s="296"/>
      <c r="Y150" s="296"/>
      <c r="Z150" s="291"/>
      <c r="AA150" s="297"/>
      <c r="AB150" s="259"/>
      <c r="AC150" s="288">
        <f t="shared" si="6"/>
        <v>0</v>
      </c>
      <c r="AD150" s="261" t="str">
        <f t="shared" si="7"/>
        <v/>
      </c>
      <c r="AE150" s="402"/>
      <c r="AF150" s="262"/>
      <c r="AG150" s="263"/>
      <c r="AH150" s="263"/>
      <c r="AI150" s="263"/>
      <c r="AJ150" s="263"/>
      <c r="AK150" s="263"/>
      <c r="AL150" s="263"/>
      <c r="AM150" s="263"/>
      <c r="AN150" s="263"/>
      <c r="AO150" s="263"/>
      <c r="AP150" s="263"/>
      <c r="AQ150" s="263"/>
      <c r="AR150" s="263"/>
      <c r="AS150" s="263"/>
      <c r="AT150" s="263"/>
      <c r="AU150" s="263"/>
      <c r="AV150" s="263"/>
      <c r="AW150" s="263"/>
      <c r="AX150" s="263"/>
      <c r="AY150" s="263"/>
      <c r="AZ150" s="263"/>
      <c r="BA150" s="263"/>
      <c r="BB150" s="263"/>
      <c r="BD150" s="264"/>
    </row>
    <row r="151" spans="1:56" s="132" customFormat="1" ht="15.75" x14ac:dyDescent="0.25">
      <c r="A151" s="153"/>
      <c r="B151" s="289"/>
      <c r="C151" s="290"/>
      <c r="D151" s="291"/>
      <c r="E151" s="291"/>
      <c r="F151" s="291"/>
      <c r="G151" s="291"/>
      <c r="H151" s="291"/>
      <c r="I151" s="291"/>
      <c r="J151" s="292"/>
      <c r="K151" s="293"/>
      <c r="L151" s="293"/>
      <c r="M151" s="293"/>
      <c r="N151" s="294"/>
      <c r="O151" s="295"/>
      <c r="P151" s="295"/>
      <c r="Q151" s="295"/>
      <c r="R151" s="295"/>
      <c r="S151" s="295"/>
      <c r="T151" s="295"/>
      <c r="U151" s="295"/>
      <c r="V151" s="296"/>
      <c r="W151" s="296"/>
      <c r="X151" s="296"/>
      <c r="Y151" s="296"/>
      <c r="Z151" s="291"/>
      <c r="AA151" s="297"/>
      <c r="AB151" s="259"/>
      <c r="AC151" s="288">
        <f t="shared" si="6"/>
        <v>0</v>
      </c>
      <c r="AD151" s="261" t="str">
        <f t="shared" si="7"/>
        <v/>
      </c>
      <c r="AE151" s="402"/>
      <c r="AF151" s="262"/>
      <c r="AG151" s="263"/>
      <c r="AH151" s="263"/>
      <c r="AI151" s="263"/>
      <c r="AJ151" s="263"/>
      <c r="AK151" s="263"/>
      <c r="AL151" s="263"/>
      <c r="AM151" s="263"/>
      <c r="AN151" s="263"/>
      <c r="AO151" s="263"/>
      <c r="AP151" s="263"/>
      <c r="AQ151" s="263"/>
      <c r="AR151" s="263"/>
      <c r="AS151" s="263"/>
      <c r="AT151" s="263"/>
      <c r="AU151" s="263"/>
      <c r="AV151" s="263"/>
      <c r="AW151" s="263"/>
      <c r="AX151" s="263"/>
      <c r="AY151" s="263"/>
      <c r="AZ151" s="263"/>
      <c r="BA151" s="263"/>
      <c r="BB151" s="263"/>
      <c r="BD151" s="264"/>
    </row>
    <row r="152" spans="1:56" s="132" customFormat="1" ht="15.75" x14ac:dyDescent="0.25">
      <c r="A152" s="153"/>
      <c r="B152" s="289"/>
      <c r="C152" s="290"/>
      <c r="D152" s="291"/>
      <c r="E152" s="291"/>
      <c r="F152" s="291"/>
      <c r="G152" s="291"/>
      <c r="H152" s="291"/>
      <c r="I152" s="291"/>
      <c r="J152" s="292"/>
      <c r="K152" s="293"/>
      <c r="L152" s="293"/>
      <c r="M152" s="293"/>
      <c r="N152" s="294"/>
      <c r="O152" s="295"/>
      <c r="P152" s="295"/>
      <c r="Q152" s="295"/>
      <c r="R152" s="295"/>
      <c r="S152" s="295"/>
      <c r="T152" s="295"/>
      <c r="U152" s="295"/>
      <c r="V152" s="296"/>
      <c r="W152" s="296"/>
      <c r="X152" s="296"/>
      <c r="Y152" s="296"/>
      <c r="Z152" s="291"/>
      <c r="AA152" s="297"/>
      <c r="AB152" s="259"/>
      <c r="AC152" s="288">
        <f t="shared" si="6"/>
        <v>0</v>
      </c>
      <c r="AD152" s="261" t="str">
        <f t="shared" si="7"/>
        <v/>
      </c>
      <c r="AE152" s="402"/>
      <c r="AF152" s="262"/>
      <c r="AG152" s="263"/>
      <c r="AH152" s="263"/>
      <c r="AI152" s="263"/>
      <c r="AJ152" s="263"/>
      <c r="AK152" s="263"/>
      <c r="AL152" s="263"/>
      <c r="AM152" s="263"/>
      <c r="AN152" s="263"/>
      <c r="AO152" s="263"/>
      <c r="AP152" s="263"/>
      <c r="AQ152" s="263"/>
      <c r="AR152" s="263"/>
      <c r="AS152" s="263"/>
      <c r="AT152" s="263"/>
      <c r="AU152" s="263"/>
      <c r="AV152" s="263"/>
      <c r="AW152" s="263"/>
      <c r="AX152" s="263"/>
      <c r="AY152" s="263"/>
      <c r="AZ152" s="263"/>
      <c r="BA152" s="263"/>
      <c r="BB152" s="263"/>
      <c r="BD152" s="264"/>
    </row>
    <row r="153" spans="1:56" s="132" customFormat="1" ht="15.75" x14ac:dyDescent="0.25">
      <c r="A153" s="153"/>
      <c r="B153" s="289"/>
      <c r="C153" s="290"/>
      <c r="D153" s="291"/>
      <c r="E153" s="291"/>
      <c r="F153" s="291"/>
      <c r="G153" s="291"/>
      <c r="H153" s="291"/>
      <c r="I153" s="291"/>
      <c r="J153" s="292"/>
      <c r="K153" s="293"/>
      <c r="L153" s="293"/>
      <c r="M153" s="293"/>
      <c r="N153" s="294"/>
      <c r="O153" s="295"/>
      <c r="P153" s="295"/>
      <c r="Q153" s="295"/>
      <c r="R153" s="295"/>
      <c r="S153" s="295"/>
      <c r="T153" s="295"/>
      <c r="U153" s="295"/>
      <c r="V153" s="296"/>
      <c r="W153" s="296"/>
      <c r="X153" s="296"/>
      <c r="Y153" s="296"/>
      <c r="Z153" s="291"/>
      <c r="AA153" s="297"/>
      <c r="AB153" s="259"/>
      <c r="AC153" s="288">
        <f t="shared" si="6"/>
        <v>0</v>
      </c>
      <c r="AD153" s="261" t="str">
        <f t="shared" si="7"/>
        <v/>
      </c>
      <c r="AE153" s="402"/>
      <c r="AF153" s="262"/>
      <c r="AG153" s="263"/>
      <c r="AH153" s="263"/>
      <c r="AI153" s="263"/>
      <c r="AJ153" s="263"/>
      <c r="AK153" s="263"/>
      <c r="AL153" s="263"/>
      <c r="AM153" s="263"/>
      <c r="AN153" s="263"/>
      <c r="AO153" s="263"/>
      <c r="AP153" s="263"/>
      <c r="AQ153" s="263"/>
      <c r="AR153" s="263"/>
      <c r="AS153" s="263"/>
      <c r="AT153" s="263"/>
      <c r="AU153" s="263"/>
      <c r="AV153" s="263"/>
      <c r="AW153" s="263"/>
      <c r="AX153" s="263"/>
      <c r="AY153" s="263"/>
      <c r="AZ153" s="263"/>
      <c r="BA153" s="263"/>
      <c r="BB153" s="263"/>
      <c r="BD153" s="264"/>
    </row>
    <row r="154" spans="1:56" s="132" customFormat="1" ht="15.75" x14ac:dyDescent="0.25">
      <c r="A154" s="153"/>
      <c r="B154" s="289"/>
      <c r="C154" s="290"/>
      <c r="D154" s="291"/>
      <c r="E154" s="291"/>
      <c r="F154" s="291"/>
      <c r="G154" s="291"/>
      <c r="H154" s="291"/>
      <c r="I154" s="291"/>
      <c r="J154" s="292"/>
      <c r="K154" s="293"/>
      <c r="L154" s="293"/>
      <c r="M154" s="293"/>
      <c r="N154" s="294"/>
      <c r="O154" s="295"/>
      <c r="P154" s="295"/>
      <c r="Q154" s="295"/>
      <c r="R154" s="295"/>
      <c r="S154" s="295"/>
      <c r="T154" s="295"/>
      <c r="U154" s="295"/>
      <c r="V154" s="296"/>
      <c r="W154" s="296"/>
      <c r="X154" s="296"/>
      <c r="Y154" s="296"/>
      <c r="Z154" s="291"/>
      <c r="AA154" s="297"/>
      <c r="AB154" s="259"/>
      <c r="AC154" s="288">
        <f t="shared" ref="AC154:AC217" si="8">SUMPRODUCT(AF$23:BB$23,$AF154:$BB154)</f>
        <v>0</v>
      </c>
      <c r="AD154" s="261" t="str">
        <f t="shared" ref="AD154:AD217" si="9">IFERROR((AC154/P154),"")</f>
        <v/>
      </c>
      <c r="AE154" s="402"/>
      <c r="AF154" s="262"/>
      <c r="AG154" s="263"/>
      <c r="AH154" s="263"/>
      <c r="AI154" s="263"/>
      <c r="AJ154" s="263"/>
      <c r="AK154" s="263"/>
      <c r="AL154" s="263"/>
      <c r="AM154" s="263"/>
      <c r="AN154" s="263"/>
      <c r="AO154" s="263"/>
      <c r="AP154" s="263"/>
      <c r="AQ154" s="263"/>
      <c r="AR154" s="263"/>
      <c r="AS154" s="263"/>
      <c r="AT154" s="263"/>
      <c r="AU154" s="263"/>
      <c r="AV154" s="263"/>
      <c r="AW154" s="263"/>
      <c r="AX154" s="263"/>
      <c r="AY154" s="263"/>
      <c r="AZ154" s="263"/>
      <c r="BA154" s="263"/>
      <c r="BB154" s="263"/>
      <c r="BD154" s="264"/>
    </row>
    <row r="155" spans="1:56" s="132" customFormat="1" ht="15.75" x14ac:dyDescent="0.25">
      <c r="A155" s="153"/>
      <c r="B155" s="289"/>
      <c r="C155" s="290"/>
      <c r="D155" s="291"/>
      <c r="E155" s="291"/>
      <c r="F155" s="291"/>
      <c r="G155" s="291"/>
      <c r="H155" s="291"/>
      <c r="I155" s="291"/>
      <c r="J155" s="292"/>
      <c r="K155" s="293"/>
      <c r="L155" s="293"/>
      <c r="M155" s="293"/>
      <c r="N155" s="294"/>
      <c r="O155" s="295"/>
      <c r="P155" s="295"/>
      <c r="Q155" s="295"/>
      <c r="R155" s="295"/>
      <c r="S155" s="295"/>
      <c r="T155" s="295"/>
      <c r="U155" s="295"/>
      <c r="V155" s="296"/>
      <c r="W155" s="296"/>
      <c r="X155" s="296"/>
      <c r="Y155" s="296"/>
      <c r="Z155" s="291"/>
      <c r="AA155" s="297"/>
      <c r="AB155" s="259"/>
      <c r="AC155" s="288">
        <f t="shared" si="8"/>
        <v>0</v>
      </c>
      <c r="AD155" s="261" t="str">
        <f t="shared" si="9"/>
        <v/>
      </c>
      <c r="AE155" s="402"/>
      <c r="AF155" s="262"/>
      <c r="AG155" s="263"/>
      <c r="AH155" s="263"/>
      <c r="AI155" s="263"/>
      <c r="AJ155" s="263"/>
      <c r="AK155" s="263"/>
      <c r="AL155" s="263"/>
      <c r="AM155" s="263"/>
      <c r="AN155" s="263"/>
      <c r="AO155" s="263"/>
      <c r="AP155" s="263"/>
      <c r="AQ155" s="263"/>
      <c r="AR155" s="263"/>
      <c r="AS155" s="263"/>
      <c r="AT155" s="263"/>
      <c r="AU155" s="263"/>
      <c r="AV155" s="263"/>
      <c r="AW155" s="263"/>
      <c r="AX155" s="263"/>
      <c r="AY155" s="263"/>
      <c r="AZ155" s="263"/>
      <c r="BA155" s="263"/>
      <c r="BB155" s="263"/>
      <c r="BD155" s="264"/>
    </row>
    <row r="156" spans="1:56" s="132" customFormat="1" ht="15.75" x14ac:dyDescent="0.25">
      <c r="A156" s="153"/>
      <c r="B156" s="289"/>
      <c r="C156" s="290"/>
      <c r="D156" s="291"/>
      <c r="E156" s="291"/>
      <c r="F156" s="291"/>
      <c r="G156" s="291"/>
      <c r="H156" s="291"/>
      <c r="I156" s="291"/>
      <c r="J156" s="292"/>
      <c r="K156" s="293"/>
      <c r="L156" s="293"/>
      <c r="M156" s="293"/>
      <c r="N156" s="294"/>
      <c r="O156" s="295"/>
      <c r="P156" s="295"/>
      <c r="Q156" s="295"/>
      <c r="R156" s="295"/>
      <c r="S156" s="295"/>
      <c r="T156" s="295"/>
      <c r="U156" s="295"/>
      <c r="V156" s="296"/>
      <c r="W156" s="296"/>
      <c r="X156" s="296"/>
      <c r="Y156" s="296"/>
      <c r="Z156" s="291"/>
      <c r="AA156" s="297"/>
      <c r="AB156" s="259"/>
      <c r="AC156" s="288">
        <f t="shared" si="8"/>
        <v>0</v>
      </c>
      <c r="AD156" s="261" t="str">
        <f t="shared" si="9"/>
        <v/>
      </c>
      <c r="AE156" s="402"/>
      <c r="AF156" s="262"/>
      <c r="AG156" s="263"/>
      <c r="AH156" s="263"/>
      <c r="AI156" s="263"/>
      <c r="AJ156" s="263"/>
      <c r="AK156" s="263"/>
      <c r="AL156" s="263"/>
      <c r="AM156" s="263"/>
      <c r="AN156" s="263"/>
      <c r="AO156" s="263"/>
      <c r="AP156" s="263"/>
      <c r="AQ156" s="263"/>
      <c r="AR156" s="263"/>
      <c r="AS156" s="263"/>
      <c r="AT156" s="263"/>
      <c r="AU156" s="263"/>
      <c r="AV156" s="263"/>
      <c r="AW156" s="263"/>
      <c r="AX156" s="263"/>
      <c r="AY156" s="263"/>
      <c r="AZ156" s="263"/>
      <c r="BA156" s="263"/>
      <c r="BB156" s="263"/>
      <c r="BD156" s="264"/>
    </row>
    <row r="157" spans="1:56" s="132" customFormat="1" ht="15.75" x14ac:dyDescent="0.25">
      <c r="A157" s="153"/>
      <c r="B157" s="289"/>
      <c r="C157" s="290"/>
      <c r="D157" s="291"/>
      <c r="E157" s="291"/>
      <c r="F157" s="291"/>
      <c r="G157" s="291"/>
      <c r="H157" s="291"/>
      <c r="I157" s="291"/>
      <c r="J157" s="292"/>
      <c r="K157" s="293"/>
      <c r="L157" s="293"/>
      <c r="M157" s="293"/>
      <c r="N157" s="294"/>
      <c r="O157" s="295"/>
      <c r="P157" s="295"/>
      <c r="Q157" s="295"/>
      <c r="R157" s="295"/>
      <c r="S157" s="295"/>
      <c r="T157" s="295"/>
      <c r="U157" s="295"/>
      <c r="V157" s="296"/>
      <c r="W157" s="296"/>
      <c r="X157" s="296"/>
      <c r="Y157" s="296"/>
      <c r="Z157" s="291"/>
      <c r="AA157" s="297"/>
      <c r="AB157" s="259"/>
      <c r="AC157" s="288">
        <f t="shared" si="8"/>
        <v>0</v>
      </c>
      <c r="AD157" s="261" t="str">
        <f t="shared" si="9"/>
        <v/>
      </c>
      <c r="AE157" s="402"/>
      <c r="AF157" s="262"/>
      <c r="AG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D157" s="264"/>
    </row>
    <row r="158" spans="1:56" s="132" customFormat="1" ht="15.75" x14ac:dyDescent="0.25">
      <c r="A158" s="153"/>
      <c r="B158" s="289"/>
      <c r="C158" s="290"/>
      <c r="D158" s="291"/>
      <c r="E158" s="291"/>
      <c r="F158" s="291"/>
      <c r="G158" s="291"/>
      <c r="H158" s="291"/>
      <c r="I158" s="291"/>
      <c r="J158" s="292"/>
      <c r="K158" s="293"/>
      <c r="L158" s="293"/>
      <c r="M158" s="293"/>
      <c r="N158" s="294"/>
      <c r="O158" s="295"/>
      <c r="P158" s="295"/>
      <c r="Q158" s="295"/>
      <c r="R158" s="295"/>
      <c r="S158" s="295"/>
      <c r="T158" s="295"/>
      <c r="U158" s="295"/>
      <c r="V158" s="296"/>
      <c r="W158" s="296"/>
      <c r="X158" s="296"/>
      <c r="Y158" s="296"/>
      <c r="Z158" s="291"/>
      <c r="AA158" s="297"/>
      <c r="AB158" s="259"/>
      <c r="AC158" s="288">
        <f t="shared" si="8"/>
        <v>0</v>
      </c>
      <c r="AD158" s="261" t="str">
        <f t="shared" si="9"/>
        <v/>
      </c>
      <c r="AE158" s="402"/>
      <c r="AF158" s="262"/>
      <c r="AG158" s="263"/>
      <c r="AH158" s="263"/>
      <c r="AI158" s="263"/>
      <c r="AJ158" s="263"/>
      <c r="AK158" s="263"/>
      <c r="AL158" s="263"/>
      <c r="AM158" s="263"/>
      <c r="AN158" s="263"/>
      <c r="AO158" s="263"/>
      <c r="AP158" s="263"/>
      <c r="AQ158" s="263"/>
      <c r="AR158" s="263"/>
      <c r="AS158" s="263"/>
      <c r="AT158" s="263"/>
      <c r="AU158" s="263"/>
      <c r="AV158" s="263"/>
      <c r="AW158" s="263"/>
      <c r="AX158" s="263"/>
      <c r="AY158" s="263"/>
      <c r="AZ158" s="263"/>
      <c r="BA158" s="263"/>
      <c r="BB158" s="263"/>
      <c r="BD158" s="264"/>
    </row>
    <row r="159" spans="1:56" s="132" customFormat="1" ht="15.75" x14ac:dyDescent="0.25">
      <c r="A159" s="153"/>
      <c r="B159" s="289"/>
      <c r="C159" s="290"/>
      <c r="D159" s="291"/>
      <c r="E159" s="291"/>
      <c r="F159" s="291"/>
      <c r="G159" s="291"/>
      <c r="H159" s="291"/>
      <c r="I159" s="291"/>
      <c r="J159" s="292"/>
      <c r="K159" s="293"/>
      <c r="L159" s="293"/>
      <c r="M159" s="293"/>
      <c r="N159" s="294"/>
      <c r="O159" s="295"/>
      <c r="P159" s="295"/>
      <c r="Q159" s="295"/>
      <c r="R159" s="295"/>
      <c r="S159" s="295"/>
      <c r="T159" s="295"/>
      <c r="U159" s="295"/>
      <c r="V159" s="296"/>
      <c r="W159" s="296"/>
      <c r="X159" s="296"/>
      <c r="Y159" s="296"/>
      <c r="Z159" s="291"/>
      <c r="AA159" s="297"/>
      <c r="AB159" s="259"/>
      <c r="AC159" s="288">
        <f t="shared" si="8"/>
        <v>0</v>
      </c>
      <c r="AD159" s="261" t="str">
        <f t="shared" si="9"/>
        <v/>
      </c>
      <c r="AE159" s="402"/>
      <c r="AF159" s="262"/>
      <c r="AG159" s="263"/>
      <c r="AH159" s="263"/>
      <c r="AI159" s="263"/>
      <c r="AJ159" s="263"/>
      <c r="AK159" s="263"/>
      <c r="AL159" s="263"/>
      <c r="AM159" s="263"/>
      <c r="AN159" s="263"/>
      <c r="AO159" s="263"/>
      <c r="AP159" s="263"/>
      <c r="AQ159" s="263"/>
      <c r="AR159" s="263"/>
      <c r="AS159" s="263"/>
      <c r="AT159" s="263"/>
      <c r="AU159" s="263"/>
      <c r="AV159" s="263"/>
      <c r="AW159" s="263"/>
      <c r="AX159" s="263"/>
      <c r="AY159" s="263"/>
      <c r="AZ159" s="263"/>
      <c r="BA159" s="263"/>
      <c r="BB159" s="263"/>
      <c r="BD159" s="264"/>
    </row>
    <row r="160" spans="1:56" s="132" customFormat="1" ht="15.75" x14ac:dyDescent="0.25">
      <c r="A160" s="153"/>
      <c r="B160" s="289"/>
      <c r="C160" s="290"/>
      <c r="D160" s="291"/>
      <c r="E160" s="291"/>
      <c r="F160" s="291"/>
      <c r="G160" s="291"/>
      <c r="H160" s="291"/>
      <c r="I160" s="291"/>
      <c r="J160" s="292"/>
      <c r="K160" s="293"/>
      <c r="L160" s="293"/>
      <c r="M160" s="293"/>
      <c r="N160" s="294"/>
      <c r="O160" s="295"/>
      <c r="P160" s="295"/>
      <c r="Q160" s="295"/>
      <c r="R160" s="295"/>
      <c r="S160" s="295"/>
      <c r="T160" s="295"/>
      <c r="U160" s="295"/>
      <c r="V160" s="296"/>
      <c r="W160" s="296"/>
      <c r="X160" s="296"/>
      <c r="Y160" s="296"/>
      <c r="Z160" s="291"/>
      <c r="AA160" s="297"/>
      <c r="AB160" s="259"/>
      <c r="AC160" s="288">
        <f t="shared" si="8"/>
        <v>0</v>
      </c>
      <c r="AD160" s="261" t="str">
        <f t="shared" si="9"/>
        <v/>
      </c>
      <c r="AE160" s="402"/>
      <c r="AF160" s="262"/>
      <c r="AG160" s="263"/>
      <c r="AH160" s="263"/>
      <c r="AI160" s="263"/>
      <c r="AJ160" s="263"/>
      <c r="AK160" s="263"/>
      <c r="AL160" s="263"/>
      <c r="AM160" s="263"/>
      <c r="AN160" s="263"/>
      <c r="AO160" s="263"/>
      <c r="AP160" s="263"/>
      <c r="AQ160" s="263"/>
      <c r="AR160" s="263"/>
      <c r="AS160" s="263"/>
      <c r="AT160" s="263"/>
      <c r="AU160" s="263"/>
      <c r="AV160" s="263"/>
      <c r="AW160" s="263"/>
      <c r="AX160" s="263"/>
      <c r="AY160" s="263"/>
      <c r="AZ160" s="263"/>
      <c r="BA160" s="263"/>
      <c r="BB160" s="263"/>
      <c r="BD160" s="264"/>
    </row>
    <row r="161" spans="1:56" s="132" customFormat="1" ht="15.75" x14ac:dyDescent="0.25">
      <c r="A161" s="153"/>
      <c r="B161" s="289"/>
      <c r="C161" s="290"/>
      <c r="D161" s="291"/>
      <c r="E161" s="291"/>
      <c r="F161" s="291"/>
      <c r="G161" s="291"/>
      <c r="H161" s="291"/>
      <c r="I161" s="291"/>
      <c r="J161" s="292"/>
      <c r="K161" s="293"/>
      <c r="L161" s="293"/>
      <c r="M161" s="293"/>
      <c r="N161" s="294"/>
      <c r="O161" s="295"/>
      <c r="P161" s="295"/>
      <c r="Q161" s="295"/>
      <c r="R161" s="295"/>
      <c r="S161" s="295"/>
      <c r="T161" s="295"/>
      <c r="U161" s="295"/>
      <c r="V161" s="296"/>
      <c r="W161" s="296"/>
      <c r="X161" s="296"/>
      <c r="Y161" s="296"/>
      <c r="Z161" s="291"/>
      <c r="AA161" s="297"/>
      <c r="AB161" s="259"/>
      <c r="AC161" s="288">
        <f t="shared" si="8"/>
        <v>0</v>
      </c>
      <c r="AD161" s="261" t="str">
        <f t="shared" si="9"/>
        <v/>
      </c>
      <c r="AE161" s="402"/>
      <c r="AF161" s="262"/>
      <c r="AG161" s="263"/>
      <c r="AH161" s="263"/>
      <c r="AI161" s="263"/>
      <c r="AJ161" s="263"/>
      <c r="AK161" s="263"/>
      <c r="AL161" s="263"/>
      <c r="AM161" s="263"/>
      <c r="AN161" s="263"/>
      <c r="AO161" s="263"/>
      <c r="AP161" s="263"/>
      <c r="AQ161" s="263"/>
      <c r="AR161" s="263"/>
      <c r="AS161" s="263"/>
      <c r="AT161" s="263"/>
      <c r="AU161" s="263"/>
      <c r="AV161" s="263"/>
      <c r="AW161" s="263"/>
      <c r="AX161" s="263"/>
      <c r="AY161" s="263"/>
      <c r="AZ161" s="263"/>
      <c r="BA161" s="263"/>
      <c r="BB161" s="263"/>
      <c r="BD161" s="264"/>
    </row>
    <row r="162" spans="1:56" s="132" customFormat="1" ht="15.75" x14ac:dyDescent="0.25">
      <c r="A162" s="153"/>
      <c r="B162" s="289"/>
      <c r="C162" s="290"/>
      <c r="D162" s="291"/>
      <c r="E162" s="291"/>
      <c r="F162" s="291"/>
      <c r="G162" s="291"/>
      <c r="H162" s="291"/>
      <c r="I162" s="291"/>
      <c r="J162" s="292"/>
      <c r="K162" s="293"/>
      <c r="L162" s="293"/>
      <c r="M162" s="293"/>
      <c r="N162" s="294"/>
      <c r="O162" s="295"/>
      <c r="P162" s="295"/>
      <c r="Q162" s="295"/>
      <c r="R162" s="295"/>
      <c r="S162" s="295"/>
      <c r="T162" s="295"/>
      <c r="U162" s="295"/>
      <c r="V162" s="296"/>
      <c r="W162" s="296"/>
      <c r="X162" s="296"/>
      <c r="Y162" s="296"/>
      <c r="Z162" s="291"/>
      <c r="AA162" s="297"/>
      <c r="AB162" s="259"/>
      <c r="AC162" s="288">
        <f t="shared" si="8"/>
        <v>0</v>
      </c>
      <c r="AD162" s="261" t="str">
        <f t="shared" si="9"/>
        <v/>
      </c>
      <c r="AE162" s="402"/>
      <c r="AF162" s="262"/>
      <c r="AG162" s="263"/>
      <c r="AH162" s="263"/>
      <c r="AI162" s="263"/>
      <c r="AJ162" s="263"/>
      <c r="AK162" s="263"/>
      <c r="AL162" s="263"/>
      <c r="AM162" s="263"/>
      <c r="AN162" s="263"/>
      <c r="AO162" s="263"/>
      <c r="AP162" s="263"/>
      <c r="AQ162" s="263"/>
      <c r="AR162" s="263"/>
      <c r="AS162" s="263"/>
      <c r="AT162" s="263"/>
      <c r="AU162" s="263"/>
      <c r="AV162" s="263"/>
      <c r="AW162" s="263"/>
      <c r="AX162" s="263"/>
      <c r="AY162" s="263"/>
      <c r="AZ162" s="263"/>
      <c r="BA162" s="263"/>
      <c r="BB162" s="263"/>
      <c r="BD162" s="264"/>
    </row>
    <row r="163" spans="1:56" s="132" customFormat="1" ht="15.75" x14ac:dyDescent="0.25">
      <c r="A163" s="153"/>
      <c r="B163" s="289"/>
      <c r="C163" s="290"/>
      <c r="D163" s="291"/>
      <c r="E163" s="291"/>
      <c r="F163" s="291"/>
      <c r="G163" s="291"/>
      <c r="H163" s="291"/>
      <c r="I163" s="291"/>
      <c r="J163" s="292"/>
      <c r="K163" s="293"/>
      <c r="L163" s="293"/>
      <c r="M163" s="293"/>
      <c r="N163" s="294"/>
      <c r="O163" s="295"/>
      <c r="P163" s="295"/>
      <c r="Q163" s="295"/>
      <c r="R163" s="295"/>
      <c r="S163" s="295"/>
      <c r="T163" s="295"/>
      <c r="U163" s="295"/>
      <c r="V163" s="296"/>
      <c r="W163" s="296"/>
      <c r="X163" s="296"/>
      <c r="Y163" s="296"/>
      <c r="Z163" s="291"/>
      <c r="AA163" s="297"/>
      <c r="AB163" s="259"/>
      <c r="AC163" s="288">
        <f t="shared" si="8"/>
        <v>0</v>
      </c>
      <c r="AD163" s="261" t="str">
        <f t="shared" si="9"/>
        <v/>
      </c>
      <c r="AE163" s="402"/>
      <c r="AF163" s="262"/>
      <c r="AG163" s="263"/>
      <c r="AH163" s="263"/>
      <c r="AI163" s="263"/>
      <c r="AJ163" s="263"/>
      <c r="AK163" s="263"/>
      <c r="AL163" s="263"/>
      <c r="AM163" s="263"/>
      <c r="AN163" s="263"/>
      <c r="AO163" s="263"/>
      <c r="AP163" s="263"/>
      <c r="AQ163" s="263"/>
      <c r="AR163" s="263"/>
      <c r="AS163" s="263"/>
      <c r="AT163" s="263"/>
      <c r="AU163" s="263"/>
      <c r="AV163" s="263"/>
      <c r="AW163" s="263"/>
      <c r="AX163" s="263"/>
      <c r="AY163" s="263"/>
      <c r="AZ163" s="263"/>
      <c r="BA163" s="263"/>
      <c r="BB163" s="263"/>
      <c r="BD163" s="264"/>
    </row>
    <row r="164" spans="1:56" s="132" customFormat="1" ht="15.75" x14ac:dyDescent="0.25">
      <c r="A164" s="153"/>
      <c r="B164" s="289"/>
      <c r="C164" s="290"/>
      <c r="D164" s="291"/>
      <c r="E164" s="291"/>
      <c r="F164" s="291"/>
      <c r="G164" s="291"/>
      <c r="H164" s="291"/>
      <c r="I164" s="291"/>
      <c r="J164" s="292"/>
      <c r="K164" s="293"/>
      <c r="L164" s="293"/>
      <c r="M164" s="293"/>
      <c r="N164" s="294"/>
      <c r="O164" s="295"/>
      <c r="P164" s="295"/>
      <c r="Q164" s="295"/>
      <c r="R164" s="295"/>
      <c r="S164" s="295"/>
      <c r="T164" s="295"/>
      <c r="U164" s="295"/>
      <c r="V164" s="296"/>
      <c r="W164" s="296"/>
      <c r="X164" s="296"/>
      <c r="Y164" s="296"/>
      <c r="Z164" s="291"/>
      <c r="AA164" s="297"/>
      <c r="AB164" s="259"/>
      <c r="AC164" s="288">
        <f t="shared" si="8"/>
        <v>0</v>
      </c>
      <c r="AD164" s="261" t="str">
        <f t="shared" si="9"/>
        <v/>
      </c>
      <c r="AE164" s="402"/>
      <c r="AF164" s="262"/>
      <c r="AG164" s="263"/>
      <c r="AH164" s="263"/>
      <c r="AI164" s="263"/>
      <c r="AJ164" s="263"/>
      <c r="AK164" s="263"/>
      <c r="AL164" s="263"/>
      <c r="AM164" s="263"/>
      <c r="AN164" s="263"/>
      <c r="AO164" s="263"/>
      <c r="AP164" s="263"/>
      <c r="AQ164" s="263"/>
      <c r="AR164" s="263"/>
      <c r="AS164" s="263"/>
      <c r="AT164" s="263"/>
      <c r="AU164" s="263"/>
      <c r="AV164" s="263"/>
      <c r="AW164" s="263"/>
      <c r="AX164" s="263"/>
      <c r="AY164" s="263"/>
      <c r="AZ164" s="263"/>
      <c r="BA164" s="263"/>
      <c r="BB164" s="263"/>
      <c r="BD164" s="264"/>
    </row>
    <row r="165" spans="1:56" s="132" customFormat="1" ht="15.75" x14ac:dyDescent="0.25">
      <c r="A165" s="153"/>
      <c r="B165" s="289"/>
      <c r="C165" s="290"/>
      <c r="D165" s="291"/>
      <c r="E165" s="291"/>
      <c r="F165" s="291"/>
      <c r="G165" s="291"/>
      <c r="H165" s="291"/>
      <c r="I165" s="291"/>
      <c r="J165" s="292"/>
      <c r="K165" s="293"/>
      <c r="L165" s="293"/>
      <c r="M165" s="293"/>
      <c r="N165" s="294"/>
      <c r="O165" s="295"/>
      <c r="P165" s="295"/>
      <c r="Q165" s="295"/>
      <c r="R165" s="295"/>
      <c r="S165" s="295"/>
      <c r="T165" s="295"/>
      <c r="U165" s="295"/>
      <c r="V165" s="296"/>
      <c r="W165" s="296"/>
      <c r="X165" s="296"/>
      <c r="Y165" s="296"/>
      <c r="Z165" s="291"/>
      <c r="AA165" s="297"/>
      <c r="AB165" s="259"/>
      <c r="AC165" s="288">
        <f t="shared" si="8"/>
        <v>0</v>
      </c>
      <c r="AD165" s="261" t="str">
        <f t="shared" si="9"/>
        <v/>
      </c>
      <c r="AE165" s="402"/>
      <c r="AF165" s="262"/>
      <c r="AG165" s="263"/>
      <c r="AH165" s="263"/>
      <c r="AI165" s="263"/>
      <c r="AJ165" s="263"/>
      <c r="AK165" s="263"/>
      <c r="AL165" s="263"/>
      <c r="AM165" s="263"/>
      <c r="AN165" s="263"/>
      <c r="AO165" s="263"/>
      <c r="AP165" s="263"/>
      <c r="AQ165" s="263"/>
      <c r="AR165" s="263"/>
      <c r="AS165" s="263"/>
      <c r="AT165" s="263"/>
      <c r="AU165" s="263"/>
      <c r="AV165" s="263"/>
      <c r="AW165" s="263"/>
      <c r="AX165" s="263"/>
      <c r="AY165" s="263"/>
      <c r="AZ165" s="263"/>
      <c r="BA165" s="263"/>
      <c r="BB165" s="263"/>
      <c r="BD165" s="264"/>
    </row>
    <row r="166" spans="1:56" s="132" customFormat="1" ht="15.75" x14ac:dyDescent="0.25">
      <c r="A166" s="153"/>
      <c r="B166" s="289"/>
      <c r="C166" s="290"/>
      <c r="D166" s="291"/>
      <c r="E166" s="291"/>
      <c r="F166" s="291"/>
      <c r="G166" s="291"/>
      <c r="H166" s="291"/>
      <c r="I166" s="291"/>
      <c r="J166" s="292"/>
      <c r="K166" s="293"/>
      <c r="L166" s="293"/>
      <c r="M166" s="293"/>
      <c r="N166" s="294"/>
      <c r="O166" s="295"/>
      <c r="P166" s="295"/>
      <c r="Q166" s="295"/>
      <c r="R166" s="295"/>
      <c r="S166" s="295"/>
      <c r="T166" s="295"/>
      <c r="U166" s="295"/>
      <c r="V166" s="296"/>
      <c r="W166" s="296"/>
      <c r="X166" s="296"/>
      <c r="Y166" s="296"/>
      <c r="Z166" s="291"/>
      <c r="AA166" s="297"/>
      <c r="AB166" s="259"/>
      <c r="AC166" s="288">
        <f t="shared" si="8"/>
        <v>0</v>
      </c>
      <c r="AD166" s="261" t="str">
        <f t="shared" si="9"/>
        <v/>
      </c>
      <c r="AE166" s="402"/>
      <c r="AF166" s="262"/>
      <c r="AG166" s="263"/>
      <c r="AH166" s="263"/>
      <c r="AI166" s="263"/>
      <c r="AJ166" s="263"/>
      <c r="AK166" s="263"/>
      <c r="AL166" s="263"/>
      <c r="AM166" s="263"/>
      <c r="AN166" s="263"/>
      <c r="AO166" s="263"/>
      <c r="AP166" s="263"/>
      <c r="AQ166" s="263"/>
      <c r="AR166" s="263"/>
      <c r="AS166" s="263"/>
      <c r="AT166" s="263"/>
      <c r="AU166" s="263"/>
      <c r="AV166" s="263"/>
      <c r="AW166" s="263"/>
      <c r="AX166" s="263"/>
      <c r="AY166" s="263"/>
      <c r="AZ166" s="263"/>
      <c r="BA166" s="263"/>
      <c r="BB166" s="263"/>
      <c r="BD166" s="264"/>
    </row>
    <row r="167" spans="1:56" s="132" customFormat="1" ht="15.75" x14ac:dyDescent="0.25">
      <c r="A167" s="153"/>
      <c r="B167" s="289"/>
      <c r="C167" s="290"/>
      <c r="D167" s="291"/>
      <c r="E167" s="291"/>
      <c r="F167" s="291"/>
      <c r="G167" s="291"/>
      <c r="H167" s="291"/>
      <c r="I167" s="291"/>
      <c r="J167" s="292"/>
      <c r="K167" s="293"/>
      <c r="L167" s="293"/>
      <c r="M167" s="293"/>
      <c r="N167" s="294"/>
      <c r="O167" s="295"/>
      <c r="P167" s="295"/>
      <c r="Q167" s="295"/>
      <c r="R167" s="295"/>
      <c r="S167" s="295"/>
      <c r="T167" s="295"/>
      <c r="U167" s="295"/>
      <c r="V167" s="296"/>
      <c r="W167" s="296"/>
      <c r="X167" s="296"/>
      <c r="Y167" s="296"/>
      <c r="Z167" s="291"/>
      <c r="AA167" s="297"/>
      <c r="AB167" s="259"/>
      <c r="AC167" s="288">
        <f t="shared" si="8"/>
        <v>0</v>
      </c>
      <c r="AD167" s="261" t="str">
        <f t="shared" si="9"/>
        <v/>
      </c>
      <c r="AE167" s="402"/>
      <c r="AF167" s="262"/>
      <c r="AG167" s="263"/>
      <c r="AH167" s="263"/>
      <c r="AI167" s="263"/>
      <c r="AJ167" s="263"/>
      <c r="AK167" s="263"/>
      <c r="AL167" s="263"/>
      <c r="AM167" s="263"/>
      <c r="AN167" s="263"/>
      <c r="AO167" s="263"/>
      <c r="AP167" s="263"/>
      <c r="AQ167" s="263"/>
      <c r="AR167" s="263"/>
      <c r="AS167" s="263"/>
      <c r="AT167" s="263"/>
      <c r="AU167" s="263"/>
      <c r="AV167" s="263"/>
      <c r="AW167" s="263"/>
      <c r="AX167" s="263"/>
      <c r="AY167" s="263"/>
      <c r="AZ167" s="263"/>
      <c r="BA167" s="263"/>
      <c r="BB167" s="263"/>
      <c r="BD167" s="264"/>
    </row>
    <row r="168" spans="1:56" s="132" customFormat="1" ht="15.75" x14ac:dyDescent="0.25">
      <c r="A168" s="153"/>
      <c r="B168" s="289"/>
      <c r="C168" s="290"/>
      <c r="D168" s="291"/>
      <c r="E168" s="291"/>
      <c r="F168" s="291"/>
      <c r="G168" s="291"/>
      <c r="H168" s="291"/>
      <c r="I168" s="291"/>
      <c r="J168" s="292"/>
      <c r="K168" s="293"/>
      <c r="L168" s="293"/>
      <c r="M168" s="293"/>
      <c r="N168" s="294"/>
      <c r="O168" s="295"/>
      <c r="P168" s="295"/>
      <c r="Q168" s="295"/>
      <c r="R168" s="295"/>
      <c r="S168" s="295"/>
      <c r="T168" s="295"/>
      <c r="U168" s="295"/>
      <c r="V168" s="296"/>
      <c r="W168" s="296"/>
      <c r="X168" s="296"/>
      <c r="Y168" s="296"/>
      <c r="Z168" s="291"/>
      <c r="AA168" s="297"/>
      <c r="AB168" s="259"/>
      <c r="AC168" s="288">
        <f t="shared" si="8"/>
        <v>0</v>
      </c>
      <c r="AD168" s="261" t="str">
        <f t="shared" si="9"/>
        <v/>
      </c>
      <c r="AE168" s="402"/>
      <c r="AF168" s="262"/>
      <c r="AG168" s="263"/>
      <c r="AH168" s="263"/>
      <c r="AI168" s="263"/>
      <c r="AJ168" s="263"/>
      <c r="AK168" s="263"/>
      <c r="AL168" s="263"/>
      <c r="AM168" s="263"/>
      <c r="AN168" s="263"/>
      <c r="AO168" s="263"/>
      <c r="AP168" s="263"/>
      <c r="AQ168" s="263"/>
      <c r="AR168" s="263"/>
      <c r="AS168" s="263"/>
      <c r="AT168" s="263"/>
      <c r="AU168" s="263"/>
      <c r="AV168" s="263"/>
      <c r="AW168" s="263"/>
      <c r="AX168" s="263"/>
      <c r="AY168" s="263"/>
      <c r="AZ168" s="263"/>
      <c r="BA168" s="263"/>
      <c r="BB168" s="263"/>
      <c r="BD168" s="264"/>
    </row>
    <row r="169" spans="1:56" s="132" customFormat="1" ht="15.75" x14ac:dyDescent="0.25">
      <c r="A169" s="153"/>
      <c r="B169" s="289"/>
      <c r="C169" s="290"/>
      <c r="D169" s="291"/>
      <c r="E169" s="291"/>
      <c r="F169" s="291"/>
      <c r="G169" s="291"/>
      <c r="H169" s="291"/>
      <c r="I169" s="291"/>
      <c r="J169" s="292"/>
      <c r="K169" s="293"/>
      <c r="L169" s="293"/>
      <c r="M169" s="293"/>
      <c r="N169" s="294"/>
      <c r="O169" s="295"/>
      <c r="P169" s="295"/>
      <c r="Q169" s="295"/>
      <c r="R169" s="295"/>
      <c r="S169" s="295"/>
      <c r="T169" s="295"/>
      <c r="U169" s="295"/>
      <c r="V169" s="296"/>
      <c r="W169" s="296"/>
      <c r="X169" s="296"/>
      <c r="Y169" s="296"/>
      <c r="Z169" s="291"/>
      <c r="AA169" s="297"/>
      <c r="AB169" s="259"/>
      <c r="AC169" s="288">
        <f t="shared" si="8"/>
        <v>0</v>
      </c>
      <c r="AD169" s="261" t="str">
        <f t="shared" si="9"/>
        <v/>
      </c>
      <c r="AE169" s="402"/>
      <c r="AF169" s="262"/>
      <c r="AG169" s="263"/>
      <c r="AH169" s="263"/>
      <c r="AI169" s="263"/>
      <c r="AJ169" s="263"/>
      <c r="AK169" s="263"/>
      <c r="AL169" s="263"/>
      <c r="AM169" s="263"/>
      <c r="AN169" s="263"/>
      <c r="AO169" s="263"/>
      <c r="AP169" s="263"/>
      <c r="AQ169" s="263"/>
      <c r="AR169" s="263"/>
      <c r="AS169" s="263"/>
      <c r="AT169" s="263"/>
      <c r="AU169" s="263"/>
      <c r="AV169" s="263"/>
      <c r="AW169" s="263"/>
      <c r="AX169" s="263"/>
      <c r="AY169" s="263"/>
      <c r="AZ169" s="263"/>
      <c r="BA169" s="263"/>
      <c r="BB169" s="263"/>
      <c r="BD169" s="264"/>
    </row>
    <row r="170" spans="1:56" s="132" customFormat="1" ht="15.75" x14ac:dyDescent="0.25">
      <c r="A170" s="153"/>
      <c r="B170" s="289"/>
      <c r="C170" s="290"/>
      <c r="D170" s="291"/>
      <c r="E170" s="291"/>
      <c r="F170" s="291"/>
      <c r="G170" s="291"/>
      <c r="H170" s="291"/>
      <c r="I170" s="291"/>
      <c r="J170" s="292"/>
      <c r="K170" s="293"/>
      <c r="L170" s="293"/>
      <c r="M170" s="293"/>
      <c r="N170" s="294"/>
      <c r="O170" s="295"/>
      <c r="P170" s="295"/>
      <c r="Q170" s="295"/>
      <c r="R170" s="295"/>
      <c r="S170" s="295"/>
      <c r="T170" s="295"/>
      <c r="U170" s="295"/>
      <c r="V170" s="296"/>
      <c r="W170" s="296"/>
      <c r="X170" s="296"/>
      <c r="Y170" s="296"/>
      <c r="Z170" s="291"/>
      <c r="AA170" s="297"/>
      <c r="AB170" s="259"/>
      <c r="AC170" s="288">
        <f t="shared" si="8"/>
        <v>0</v>
      </c>
      <c r="AD170" s="261" t="str">
        <f t="shared" si="9"/>
        <v/>
      </c>
      <c r="AE170" s="402"/>
      <c r="AF170" s="262"/>
      <c r="AG170" s="263"/>
      <c r="AH170" s="263"/>
      <c r="AI170" s="263"/>
      <c r="AJ170" s="263"/>
      <c r="AK170" s="263"/>
      <c r="AL170" s="263"/>
      <c r="AM170" s="263"/>
      <c r="AN170" s="263"/>
      <c r="AO170" s="263"/>
      <c r="AP170" s="263"/>
      <c r="AQ170" s="263"/>
      <c r="AR170" s="263"/>
      <c r="AS170" s="263"/>
      <c r="AT170" s="263"/>
      <c r="AU170" s="263"/>
      <c r="AV170" s="263"/>
      <c r="AW170" s="263"/>
      <c r="AX170" s="263"/>
      <c r="AY170" s="263"/>
      <c r="AZ170" s="263"/>
      <c r="BA170" s="263"/>
      <c r="BB170" s="263"/>
      <c r="BD170" s="264"/>
    </row>
    <row r="171" spans="1:56" s="132" customFormat="1" ht="15.75" x14ac:dyDescent="0.25">
      <c r="A171" s="153"/>
      <c r="B171" s="289"/>
      <c r="C171" s="290"/>
      <c r="D171" s="291"/>
      <c r="E171" s="291"/>
      <c r="F171" s="291"/>
      <c r="G171" s="291"/>
      <c r="H171" s="291"/>
      <c r="I171" s="291"/>
      <c r="J171" s="292"/>
      <c r="K171" s="293"/>
      <c r="L171" s="293"/>
      <c r="M171" s="293"/>
      <c r="N171" s="294"/>
      <c r="O171" s="295"/>
      <c r="P171" s="295"/>
      <c r="Q171" s="295"/>
      <c r="R171" s="295"/>
      <c r="S171" s="295"/>
      <c r="T171" s="295"/>
      <c r="U171" s="295"/>
      <c r="V171" s="296"/>
      <c r="W171" s="296"/>
      <c r="X171" s="296"/>
      <c r="Y171" s="296"/>
      <c r="Z171" s="291"/>
      <c r="AA171" s="297"/>
      <c r="AB171" s="259"/>
      <c r="AC171" s="288">
        <f t="shared" si="8"/>
        <v>0</v>
      </c>
      <c r="AD171" s="261" t="str">
        <f t="shared" si="9"/>
        <v/>
      </c>
      <c r="AE171" s="402"/>
      <c r="AF171" s="262"/>
      <c r="AG171" s="263"/>
      <c r="AH171" s="263"/>
      <c r="AI171" s="263"/>
      <c r="AJ171" s="263"/>
      <c r="AK171" s="263"/>
      <c r="AL171" s="263"/>
      <c r="AM171" s="263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3"/>
      <c r="BB171" s="263"/>
      <c r="BD171" s="264"/>
    </row>
    <row r="172" spans="1:56" s="132" customFormat="1" ht="15.75" x14ac:dyDescent="0.25">
      <c r="A172" s="153"/>
      <c r="B172" s="289"/>
      <c r="C172" s="290"/>
      <c r="D172" s="291"/>
      <c r="E172" s="291"/>
      <c r="F172" s="291"/>
      <c r="G172" s="291"/>
      <c r="H172" s="291"/>
      <c r="I172" s="291"/>
      <c r="J172" s="292"/>
      <c r="K172" s="293"/>
      <c r="L172" s="293"/>
      <c r="M172" s="293"/>
      <c r="N172" s="294"/>
      <c r="O172" s="295"/>
      <c r="P172" s="295"/>
      <c r="Q172" s="295"/>
      <c r="R172" s="295"/>
      <c r="S172" s="295"/>
      <c r="T172" s="295"/>
      <c r="U172" s="295"/>
      <c r="V172" s="296"/>
      <c r="W172" s="296"/>
      <c r="X172" s="296"/>
      <c r="Y172" s="296"/>
      <c r="Z172" s="291"/>
      <c r="AA172" s="297"/>
      <c r="AB172" s="259"/>
      <c r="AC172" s="288">
        <f t="shared" si="8"/>
        <v>0</v>
      </c>
      <c r="AD172" s="261" t="str">
        <f t="shared" si="9"/>
        <v/>
      </c>
      <c r="AE172" s="402"/>
      <c r="AF172" s="262"/>
      <c r="AG172" s="263"/>
      <c r="AH172" s="263"/>
      <c r="AI172" s="263"/>
      <c r="AJ172" s="263"/>
      <c r="AK172" s="263"/>
      <c r="AL172" s="263"/>
      <c r="AM172" s="263"/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3"/>
      <c r="BB172" s="263"/>
      <c r="BD172" s="264"/>
    </row>
    <row r="173" spans="1:56" s="132" customFormat="1" ht="15.75" x14ac:dyDescent="0.25">
      <c r="A173" s="153"/>
      <c r="B173" s="289"/>
      <c r="C173" s="290"/>
      <c r="D173" s="291"/>
      <c r="E173" s="291"/>
      <c r="F173" s="291"/>
      <c r="G173" s="291"/>
      <c r="H173" s="291"/>
      <c r="I173" s="291"/>
      <c r="J173" s="292"/>
      <c r="K173" s="293"/>
      <c r="L173" s="293"/>
      <c r="M173" s="293"/>
      <c r="N173" s="294"/>
      <c r="O173" s="295"/>
      <c r="P173" s="295"/>
      <c r="Q173" s="295"/>
      <c r="R173" s="295"/>
      <c r="S173" s="295"/>
      <c r="T173" s="295"/>
      <c r="U173" s="295"/>
      <c r="V173" s="296"/>
      <c r="W173" s="296"/>
      <c r="X173" s="296"/>
      <c r="Y173" s="296"/>
      <c r="Z173" s="291"/>
      <c r="AA173" s="297"/>
      <c r="AB173" s="259"/>
      <c r="AC173" s="288">
        <f t="shared" si="8"/>
        <v>0</v>
      </c>
      <c r="AD173" s="261" t="str">
        <f t="shared" si="9"/>
        <v/>
      </c>
      <c r="AE173" s="402"/>
      <c r="AF173" s="262"/>
      <c r="AG173" s="263"/>
      <c r="AH173" s="263"/>
      <c r="AI173" s="263"/>
      <c r="AJ173" s="263"/>
      <c r="AK173" s="263"/>
      <c r="AL173" s="263"/>
      <c r="AM173" s="263"/>
      <c r="AN173" s="263"/>
      <c r="AO173" s="263"/>
      <c r="AP173" s="263"/>
      <c r="AQ173" s="263"/>
      <c r="AR173" s="263"/>
      <c r="AS173" s="263"/>
      <c r="AT173" s="263"/>
      <c r="AU173" s="263"/>
      <c r="AV173" s="263"/>
      <c r="AW173" s="263"/>
      <c r="AX173" s="263"/>
      <c r="AY173" s="263"/>
      <c r="AZ173" s="263"/>
      <c r="BA173" s="263"/>
      <c r="BB173" s="263"/>
      <c r="BD173" s="264"/>
    </row>
    <row r="174" spans="1:56" s="132" customFormat="1" ht="15.75" x14ac:dyDescent="0.25">
      <c r="A174" s="153"/>
      <c r="B174" s="289"/>
      <c r="C174" s="290"/>
      <c r="D174" s="291"/>
      <c r="E174" s="291"/>
      <c r="F174" s="291"/>
      <c r="G174" s="291"/>
      <c r="H174" s="291"/>
      <c r="I174" s="291"/>
      <c r="J174" s="292"/>
      <c r="K174" s="293"/>
      <c r="L174" s="293"/>
      <c r="M174" s="293"/>
      <c r="N174" s="294"/>
      <c r="O174" s="295"/>
      <c r="P174" s="295"/>
      <c r="Q174" s="295"/>
      <c r="R174" s="295"/>
      <c r="S174" s="295"/>
      <c r="T174" s="295"/>
      <c r="U174" s="295"/>
      <c r="V174" s="296"/>
      <c r="W174" s="296"/>
      <c r="X174" s="296"/>
      <c r="Y174" s="296"/>
      <c r="Z174" s="291"/>
      <c r="AA174" s="297"/>
      <c r="AB174" s="259"/>
      <c r="AC174" s="288">
        <f t="shared" si="8"/>
        <v>0</v>
      </c>
      <c r="AD174" s="261" t="str">
        <f t="shared" si="9"/>
        <v/>
      </c>
      <c r="AE174" s="402"/>
      <c r="AF174" s="262"/>
      <c r="AG174" s="263"/>
      <c r="AH174" s="263"/>
      <c r="AI174" s="263"/>
      <c r="AJ174" s="263"/>
      <c r="AK174" s="263"/>
      <c r="AL174" s="263"/>
      <c r="AM174" s="263"/>
      <c r="AN174" s="263"/>
      <c r="AO174" s="263"/>
      <c r="AP174" s="263"/>
      <c r="AQ174" s="263"/>
      <c r="AR174" s="263"/>
      <c r="AS174" s="263"/>
      <c r="AT174" s="263"/>
      <c r="AU174" s="263"/>
      <c r="AV174" s="263"/>
      <c r="AW174" s="263"/>
      <c r="AX174" s="263"/>
      <c r="AY174" s="263"/>
      <c r="AZ174" s="263"/>
      <c r="BA174" s="263"/>
      <c r="BB174" s="263"/>
      <c r="BD174" s="264"/>
    </row>
    <row r="175" spans="1:56" s="132" customFormat="1" ht="15.75" x14ac:dyDescent="0.25">
      <c r="A175" s="153"/>
      <c r="B175" s="289"/>
      <c r="C175" s="290"/>
      <c r="D175" s="291"/>
      <c r="E175" s="291"/>
      <c r="F175" s="291"/>
      <c r="G175" s="291"/>
      <c r="H175" s="291"/>
      <c r="I175" s="291"/>
      <c r="J175" s="292"/>
      <c r="K175" s="293"/>
      <c r="L175" s="293"/>
      <c r="M175" s="293"/>
      <c r="N175" s="294"/>
      <c r="O175" s="295"/>
      <c r="P175" s="295"/>
      <c r="Q175" s="295"/>
      <c r="R175" s="295"/>
      <c r="S175" s="295"/>
      <c r="T175" s="295"/>
      <c r="U175" s="295"/>
      <c r="V175" s="296"/>
      <c r="W175" s="296"/>
      <c r="X175" s="296"/>
      <c r="Y175" s="296"/>
      <c r="Z175" s="291"/>
      <c r="AA175" s="297"/>
      <c r="AB175" s="259"/>
      <c r="AC175" s="288">
        <f t="shared" si="8"/>
        <v>0</v>
      </c>
      <c r="AD175" s="261" t="str">
        <f t="shared" si="9"/>
        <v/>
      </c>
      <c r="AE175" s="402"/>
      <c r="AF175" s="262"/>
      <c r="AG175" s="263"/>
      <c r="AH175" s="263"/>
      <c r="AI175" s="263"/>
      <c r="AJ175" s="263"/>
      <c r="AK175" s="263"/>
      <c r="AL175" s="263"/>
      <c r="AM175" s="263"/>
      <c r="AN175" s="263"/>
      <c r="AO175" s="263"/>
      <c r="AP175" s="263"/>
      <c r="AQ175" s="263"/>
      <c r="AR175" s="263"/>
      <c r="AS175" s="263"/>
      <c r="AT175" s="263"/>
      <c r="AU175" s="263"/>
      <c r="AV175" s="263"/>
      <c r="AW175" s="263"/>
      <c r="AX175" s="263"/>
      <c r="AY175" s="263"/>
      <c r="AZ175" s="263"/>
      <c r="BA175" s="263"/>
      <c r="BB175" s="263"/>
      <c r="BD175" s="264"/>
    </row>
    <row r="176" spans="1:56" s="132" customFormat="1" ht="15.75" x14ac:dyDescent="0.25">
      <c r="A176" s="153"/>
      <c r="B176" s="289"/>
      <c r="C176" s="290"/>
      <c r="D176" s="291"/>
      <c r="E176" s="291"/>
      <c r="F176" s="291"/>
      <c r="G176" s="291"/>
      <c r="H176" s="291"/>
      <c r="I176" s="291"/>
      <c r="J176" s="292"/>
      <c r="K176" s="293"/>
      <c r="L176" s="293"/>
      <c r="M176" s="293"/>
      <c r="N176" s="294"/>
      <c r="O176" s="295"/>
      <c r="P176" s="295"/>
      <c r="Q176" s="295"/>
      <c r="R176" s="295"/>
      <c r="S176" s="295"/>
      <c r="T176" s="295"/>
      <c r="U176" s="295"/>
      <c r="V176" s="296"/>
      <c r="W176" s="296"/>
      <c r="X176" s="296"/>
      <c r="Y176" s="296"/>
      <c r="Z176" s="291"/>
      <c r="AA176" s="297"/>
      <c r="AB176" s="259"/>
      <c r="AC176" s="288">
        <f t="shared" si="8"/>
        <v>0</v>
      </c>
      <c r="AD176" s="261" t="str">
        <f t="shared" si="9"/>
        <v/>
      </c>
      <c r="AE176" s="402"/>
      <c r="AF176" s="262"/>
      <c r="AG176" s="263"/>
      <c r="AH176" s="263"/>
      <c r="AI176" s="263"/>
      <c r="AJ176" s="263"/>
      <c r="AK176" s="263"/>
      <c r="AL176" s="263"/>
      <c r="AM176" s="263"/>
      <c r="AN176" s="263"/>
      <c r="AO176" s="263"/>
      <c r="AP176" s="263"/>
      <c r="AQ176" s="263"/>
      <c r="AR176" s="263"/>
      <c r="AS176" s="263"/>
      <c r="AT176" s="263"/>
      <c r="AU176" s="263"/>
      <c r="AV176" s="263"/>
      <c r="AW176" s="263"/>
      <c r="AX176" s="263"/>
      <c r="AY176" s="263"/>
      <c r="AZ176" s="263"/>
      <c r="BA176" s="263"/>
      <c r="BB176" s="263"/>
      <c r="BD176" s="264"/>
    </row>
    <row r="177" spans="1:56" s="132" customFormat="1" ht="15.75" x14ac:dyDescent="0.25">
      <c r="A177" s="153"/>
      <c r="B177" s="289"/>
      <c r="C177" s="290"/>
      <c r="D177" s="291"/>
      <c r="E177" s="291"/>
      <c r="F177" s="291"/>
      <c r="G177" s="291"/>
      <c r="H177" s="291"/>
      <c r="I177" s="291"/>
      <c r="J177" s="292"/>
      <c r="K177" s="293"/>
      <c r="L177" s="293"/>
      <c r="M177" s="293"/>
      <c r="N177" s="294"/>
      <c r="O177" s="295"/>
      <c r="P177" s="295"/>
      <c r="Q177" s="295"/>
      <c r="R177" s="295"/>
      <c r="S177" s="295"/>
      <c r="T177" s="295"/>
      <c r="U177" s="295"/>
      <c r="V177" s="296"/>
      <c r="W177" s="296"/>
      <c r="X177" s="296"/>
      <c r="Y177" s="296"/>
      <c r="Z177" s="291"/>
      <c r="AA177" s="297"/>
      <c r="AB177" s="259"/>
      <c r="AC177" s="288">
        <f t="shared" si="8"/>
        <v>0</v>
      </c>
      <c r="AD177" s="261" t="str">
        <f t="shared" si="9"/>
        <v/>
      </c>
      <c r="AE177" s="402"/>
      <c r="AF177" s="262"/>
      <c r="AG177" s="263"/>
      <c r="AH177" s="263"/>
      <c r="AI177" s="263"/>
      <c r="AJ177" s="263"/>
      <c r="AK177" s="263"/>
      <c r="AL177" s="263"/>
      <c r="AM177" s="263"/>
      <c r="AN177" s="263"/>
      <c r="AO177" s="263"/>
      <c r="AP177" s="263"/>
      <c r="AQ177" s="263"/>
      <c r="AR177" s="263"/>
      <c r="AS177" s="263"/>
      <c r="AT177" s="263"/>
      <c r="AU177" s="263"/>
      <c r="AV177" s="263"/>
      <c r="AW177" s="263"/>
      <c r="AX177" s="263"/>
      <c r="AY177" s="263"/>
      <c r="AZ177" s="263"/>
      <c r="BA177" s="263"/>
      <c r="BB177" s="263"/>
      <c r="BD177" s="264"/>
    </row>
    <row r="178" spans="1:56" s="132" customFormat="1" ht="15.75" x14ac:dyDescent="0.25">
      <c r="A178" s="153"/>
      <c r="B178" s="289"/>
      <c r="C178" s="290"/>
      <c r="D178" s="291"/>
      <c r="E178" s="291"/>
      <c r="F178" s="291"/>
      <c r="G178" s="291"/>
      <c r="H178" s="291"/>
      <c r="I178" s="291"/>
      <c r="J178" s="292"/>
      <c r="K178" s="293"/>
      <c r="L178" s="293"/>
      <c r="M178" s="293"/>
      <c r="N178" s="294"/>
      <c r="O178" s="295"/>
      <c r="P178" s="295"/>
      <c r="Q178" s="295"/>
      <c r="R178" s="295"/>
      <c r="S178" s="295"/>
      <c r="T178" s="295"/>
      <c r="U178" s="295"/>
      <c r="V178" s="296"/>
      <c r="W178" s="296"/>
      <c r="X178" s="296"/>
      <c r="Y178" s="296"/>
      <c r="Z178" s="291"/>
      <c r="AA178" s="297"/>
      <c r="AB178" s="259"/>
      <c r="AC178" s="288">
        <f t="shared" si="8"/>
        <v>0</v>
      </c>
      <c r="AD178" s="261" t="str">
        <f t="shared" si="9"/>
        <v/>
      </c>
      <c r="AE178" s="402"/>
      <c r="AF178" s="262"/>
      <c r="AG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3"/>
      <c r="BB178" s="263"/>
      <c r="BD178" s="264"/>
    </row>
    <row r="179" spans="1:56" s="132" customFormat="1" ht="15.75" x14ac:dyDescent="0.25">
      <c r="A179" s="153"/>
      <c r="B179" s="289"/>
      <c r="C179" s="290"/>
      <c r="D179" s="291"/>
      <c r="E179" s="291"/>
      <c r="F179" s="291"/>
      <c r="G179" s="291"/>
      <c r="H179" s="291"/>
      <c r="I179" s="291"/>
      <c r="J179" s="292"/>
      <c r="K179" s="293"/>
      <c r="L179" s="293"/>
      <c r="M179" s="293"/>
      <c r="N179" s="294"/>
      <c r="O179" s="295"/>
      <c r="P179" s="295"/>
      <c r="Q179" s="295"/>
      <c r="R179" s="295"/>
      <c r="S179" s="295"/>
      <c r="T179" s="295"/>
      <c r="U179" s="295"/>
      <c r="V179" s="296"/>
      <c r="W179" s="296"/>
      <c r="X179" s="296"/>
      <c r="Y179" s="296"/>
      <c r="Z179" s="291"/>
      <c r="AA179" s="297"/>
      <c r="AB179" s="259"/>
      <c r="AC179" s="288">
        <f t="shared" si="8"/>
        <v>0</v>
      </c>
      <c r="AD179" s="261" t="str">
        <f t="shared" si="9"/>
        <v/>
      </c>
      <c r="AE179" s="402"/>
      <c r="AF179" s="262"/>
      <c r="AG179" s="263"/>
      <c r="AH179" s="263"/>
      <c r="AI179" s="263"/>
      <c r="AJ179" s="263"/>
      <c r="AK179" s="263"/>
      <c r="AL179" s="263"/>
      <c r="AM179" s="263"/>
      <c r="AN179" s="263"/>
      <c r="AO179" s="263"/>
      <c r="AP179" s="263"/>
      <c r="AQ179" s="263"/>
      <c r="AR179" s="263"/>
      <c r="AS179" s="263"/>
      <c r="AT179" s="263"/>
      <c r="AU179" s="263"/>
      <c r="AV179" s="263"/>
      <c r="AW179" s="263"/>
      <c r="AX179" s="263"/>
      <c r="AY179" s="263"/>
      <c r="AZ179" s="263"/>
      <c r="BA179" s="263"/>
      <c r="BB179" s="263"/>
      <c r="BD179" s="264"/>
    </row>
    <row r="180" spans="1:56" s="132" customFormat="1" ht="15.75" x14ac:dyDescent="0.25">
      <c r="A180" s="153"/>
      <c r="B180" s="289"/>
      <c r="C180" s="290"/>
      <c r="D180" s="291"/>
      <c r="E180" s="291"/>
      <c r="F180" s="291"/>
      <c r="G180" s="291"/>
      <c r="H180" s="291"/>
      <c r="I180" s="291"/>
      <c r="J180" s="292"/>
      <c r="K180" s="293"/>
      <c r="L180" s="293"/>
      <c r="M180" s="293"/>
      <c r="N180" s="294"/>
      <c r="O180" s="295"/>
      <c r="P180" s="295"/>
      <c r="Q180" s="295"/>
      <c r="R180" s="295"/>
      <c r="S180" s="295"/>
      <c r="T180" s="295"/>
      <c r="U180" s="295"/>
      <c r="V180" s="296"/>
      <c r="W180" s="296"/>
      <c r="X180" s="296"/>
      <c r="Y180" s="296"/>
      <c r="Z180" s="291"/>
      <c r="AA180" s="297"/>
      <c r="AB180" s="259"/>
      <c r="AC180" s="288">
        <f t="shared" si="8"/>
        <v>0</v>
      </c>
      <c r="AD180" s="261" t="str">
        <f t="shared" si="9"/>
        <v/>
      </c>
      <c r="AE180" s="402"/>
      <c r="AF180" s="262"/>
      <c r="AG180" s="263"/>
      <c r="AH180" s="263"/>
      <c r="AI180" s="263"/>
      <c r="AJ180" s="263"/>
      <c r="AK180" s="263"/>
      <c r="AL180" s="263"/>
      <c r="AM180" s="263"/>
      <c r="AN180" s="263"/>
      <c r="AO180" s="263"/>
      <c r="AP180" s="263"/>
      <c r="AQ180" s="263"/>
      <c r="AR180" s="263"/>
      <c r="AS180" s="263"/>
      <c r="AT180" s="263"/>
      <c r="AU180" s="263"/>
      <c r="AV180" s="263"/>
      <c r="AW180" s="263"/>
      <c r="AX180" s="263"/>
      <c r="AY180" s="263"/>
      <c r="AZ180" s="263"/>
      <c r="BA180" s="263"/>
      <c r="BB180" s="263"/>
      <c r="BD180" s="264"/>
    </row>
    <row r="181" spans="1:56" s="132" customFormat="1" ht="15.75" x14ac:dyDescent="0.25">
      <c r="A181" s="153"/>
      <c r="B181" s="289"/>
      <c r="C181" s="290"/>
      <c r="D181" s="291"/>
      <c r="E181" s="291"/>
      <c r="F181" s="291"/>
      <c r="G181" s="291"/>
      <c r="H181" s="291"/>
      <c r="I181" s="291"/>
      <c r="J181" s="292"/>
      <c r="K181" s="293"/>
      <c r="L181" s="293"/>
      <c r="M181" s="293"/>
      <c r="N181" s="294"/>
      <c r="O181" s="295"/>
      <c r="P181" s="295"/>
      <c r="Q181" s="295"/>
      <c r="R181" s="295"/>
      <c r="S181" s="295"/>
      <c r="T181" s="295"/>
      <c r="U181" s="295"/>
      <c r="V181" s="296"/>
      <c r="W181" s="296"/>
      <c r="X181" s="296"/>
      <c r="Y181" s="296"/>
      <c r="Z181" s="291"/>
      <c r="AA181" s="297"/>
      <c r="AB181" s="259"/>
      <c r="AC181" s="288">
        <f t="shared" si="8"/>
        <v>0</v>
      </c>
      <c r="AD181" s="261" t="str">
        <f t="shared" si="9"/>
        <v/>
      </c>
      <c r="AE181" s="402"/>
      <c r="AF181" s="262"/>
      <c r="AG181" s="263"/>
      <c r="AH181" s="263"/>
      <c r="AI181" s="263"/>
      <c r="AJ181" s="263"/>
      <c r="AK181" s="263"/>
      <c r="AL181" s="263"/>
      <c r="AM181" s="263"/>
      <c r="AN181" s="263"/>
      <c r="AO181" s="263"/>
      <c r="AP181" s="263"/>
      <c r="AQ181" s="263"/>
      <c r="AR181" s="263"/>
      <c r="AS181" s="263"/>
      <c r="AT181" s="263"/>
      <c r="AU181" s="263"/>
      <c r="AV181" s="263"/>
      <c r="AW181" s="263"/>
      <c r="AX181" s="263"/>
      <c r="AY181" s="263"/>
      <c r="AZ181" s="263"/>
      <c r="BA181" s="263"/>
      <c r="BB181" s="263"/>
      <c r="BD181" s="264"/>
    </row>
    <row r="182" spans="1:56" s="132" customFormat="1" ht="15.75" x14ac:dyDescent="0.25">
      <c r="A182" s="153"/>
      <c r="B182" s="289"/>
      <c r="C182" s="290"/>
      <c r="D182" s="291"/>
      <c r="E182" s="291"/>
      <c r="F182" s="291"/>
      <c r="G182" s="291"/>
      <c r="H182" s="291"/>
      <c r="I182" s="291"/>
      <c r="J182" s="292"/>
      <c r="K182" s="293"/>
      <c r="L182" s="293"/>
      <c r="M182" s="293"/>
      <c r="N182" s="294"/>
      <c r="O182" s="295"/>
      <c r="P182" s="295"/>
      <c r="Q182" s="295"/>
      <c r="R182" s="295"/>
      <c r="S182" s="295"/>
      <c r="T182" s="295"/>
      <c r="U182" s="295"/>
      <c r="V182" s="296"/>
      <c r="W182" s="296"/>
      <c r="X182" s="296"/>
      <c r="Y182" s="296"/>
      <c r="Z182" s="291"/>
      <c r="AA182" s="297"/>
      <c r="AB182" s="259"/>
      <c r="AC182" s="288">
        <f t="shared" si="8"/>
        <v>0</v>
      </c>
      <c r="AD182" s="261" t="str">
        <f t="shared" si="9"/>
        <v/>
      </c>
      <c r="AE182" s="402"/>
      <c r="AF182" s="262"/>
      <c r="AG182" s="263"/>
      <c r="AH182" s="263"/>
      <c r="AI182" s="263"/>
      <c r="AJ182" s="263"/>
      <c r="AK182" s="263"/>
      <c r="AL182" s="263"/>
      <c r="AM182" s="263"/>
      <c r="AN182" s="263"/>
      <c r="AO182" s="263"/>
      <c r="AP182" s="263"/>
      <c r="AQ182" s="263"/>
      <c r="AR182" s="263"/>
      <c r="AS182" s="263"/>
      <c r="AT182" s="263"/>
      <c r="AU182" s="263"/>
      <c r="AV182" s="263"/>
      <c r="AW182" s="263"/>
      <c r="AX182" s="263"/>
      <c r="AY182" s="263"/>
      <c r="AZ182" s="263"/>
      <c r="BA182" s="263"/>
      <c r="BB182" s="263"/>
      <c r="BD182" s="264"/>
    </row>
    <row r="183" spans="1:56" s="132" customFormat="1" ht="15.75" x14ac:dyDescent="0.25">
      <c r="A183" s="153"/>
      <c r="B183" s="289"/>
      <c r="C183" s="290"/>
      <c r="D183" s="291"/>
      <c r="E183" s="291"/>
      <c r="F183" s="291"/>
      <c r="G183" s="291"/>
      <c r="H183" s="291"/>
      <c r="I183" s="291"/>
      <c r="J183" s="292"/>
      <c r="K183" s="293"/>
      <c r="L183" s="293"/>
      <c r="M183" s="293"/>
      <c r="N183" s="294"/>
      <c r="O183" s="295"/>
      <c r="P183" s="295"/>
      <c r="Q183" s="295"/>
      <c r="R183" s="295"/>
      <c r="S183" s="295"/>
      <c r="T183" s="295"/>
      <c r="U183" s="295"/>
      <c r="V183" s="296"/>
      <c r="W183" s="296"/>
      <c r="X183" s="296"/>
      <c r="Y183" s="296"/>
      <c r="Z183" s="291"/>
      <c r="AA183" s="297"/>
      <c r="AB183" s="259"/>
      <c r="AC183" s="288">
        <f t="shared" si="8"/>
        <v>0</v>
      </c>
      <c r="AD183" s="261" t="str">
        <f t="shared" si="9"/>
        <v/>
      </c>
      <c r="AE183" s="402"/>
      <c r="AF183" s="262"/>
      <c r="AG183" s="263"/>
      <c r="AH183" s="263"/>
      <c r="AI183" s="263"/>
      <c r="AJ183" s="263"/>
      <c r="AK183" s="263"/>
      <c r="AL183" s="263"/>
      <c r="AM183" s="263"/>
      <c r="AN183" s="263"/>
      <c r="AO183" s="263"/>
      <c r="AP183" s="263"/>
      <c r="AQ183" s="263"/>
      <c r="AR183" s="263"/>
      <c r="AS183" s="263"/>
      <c r="AT183" s="263"/>
      <c r="AU183" s="263"/>
      <c r="AV183" s="263"/>
      <c r="AW183" s="263"/>
      <c r="AX183" s="263"/>
      <c r="AY183" s="263"/>
      <c r="AZ183" s="263"/>
      <c r="BA183" s="263"/>
      <c r="BB183" s="263"/>
      <c r="BD183" s="264"/>
    </row>
    <row r="184" spans="1:56" s="132" customFormat="1" ht="15.75" x14ac:dyDescent="0.25">
      <c r="A184" s="153"/>
      <c r="B184" s="289"/>
      <c r="C184" s="290"/>
      <c r="D184" s="291"/>
      <c r="E184" s="291"/>
      <c r="F184" s="291"/>
      <c r="G184" s="291"/>
      <c r="H184" s="291"/>
      <c r="I184" s="291"/>
      <c r="J184" s="292"/>
      <c r="K184" s="293"/>
      <c r="L184" s="293"/>
      <c r="M184" s="293"/>
      <c r="N184" s="294"/>
      <c r="O184" s="295"/>
      <c r="P184" s="295"/>
      <c r="Q184" s="295"/>
      <c r="R184" s="295"/>
      <c r="S184" s="295"/>
      <c r="T184" s="295"/>
      <c r="U184" s="295"/>
      <c r="V184" s="296"/>
      <c r="W184" s="296"/>
      <c r="X184" s="296"/>
      <c r="Y184" s="296"/>
      <c r="Z184" s="291"/>
      <c r="AA184" s="297"/>
      <c r="AB184" s="259"/>
      <c r="AC184" s="288">
        <f t="shared" si="8"/>
        <v>0</v>
      </c>
      <c r="AD184" s="261" t="str">
        <f t="shared" si="9"/>
        <v/>
      </c>
      <c r="AE184" s="402"/>
      <c r="AF184" s="262"/>
      <c r="AG184" s="263"/>
      <c r="AH184" s="263"/>
      <c r="AI184" s="263"/>
      <c r="AJ184" s="263"/>
      <c r="AK184" s="263"/>
      <c r="AL184" s="263"/>
      <c r="AM184" s="263"/>
      <c r="AN184" s="263"/>
      <c r="AO184" s="263"/>
      <c r="AP184" s="263"/>
      <c r="AQ184" s="263"/>
      <c r="AR184" s="263"/>
      <c r="AS184" s="263"/>
      <c r="AT184" s="263"/>
      <c r="AU184" s="263"/>
      <c r="AV184" s="263"/>
      <c r="AW184" s="263"/>
      <c r="AX184" s="263"/>
      <c r="AY184" s="263"/>
      <c r="AZ184" s="263"/>
      <c r="BA184" s="263"/>
      <c r="BB184" s="263"/>
      <c r="BD184" s="264"/>
    </row>
    <row r="185" spans="1:56" s="132" customFormat="1" ht="15.75" x14ac:dyDescent="0.25">
      <c r="A185" s="153"/>
      <c r="B185" s="289"/>
      <c r="C185" s="290"/>
      <c r="D185" s="291"/>
      <c r="E185" s="291"/>
      <c r="F185" s="291"/>
      <c r="G185" s="291"/>
      <c r="H185" s="291"/>
      <c r="I185" s="291"/>
      <c r="J185" s="292"/>
      <c r="K185" s="293"/>
      <c r="L185" s="293"/>
      <c r="M185" s="293"/>
      <c r="N185" s="294"/>
      <c r="O185" s="295"/>
      <c r="P185" s="295"/>
      <c r="Q185" s="295"/>
      <c r="R185" s="295"/>
      <c r="S185" s="295"/>
      <c r="T185" s="295"/>
      <c r="U185" s="295"/>
      <c r="V185" s="296"/>
      <c r="W185" s="296"/>
      <c r="X185" s="296"/>
      <c r="Y185" s="296"/>
      <c r="Z185" s="291"/>
      <c r="AA185" s="297"/>
      <c r="AB185" s="259"/>
      <c r="AC185" s="288">
        <f t="shared" si="8"/>
        <v>0</v>
      </c>
      <c r="AD185" s="261" t="str">
        <f t="shared" si="9"/>
        <v/>
      </c>
      <c r="AE185" s="402"/>
      <c r="AF185" s="262"/>
      <c r="AG185" s="263"/>
      <c r="AH185" s="263"/>
      <c r="AI185" s="263"/>
      <c r="AJ185" s="263"/>
      <c r="AK185" s="263"/>
      <c r="AL185" s="263"/>
      <c r="AM185" s="263"/>
      <c r="AN185" s="263"/>
      <c r="AO185" s="263"/>
      <c r="AP185" s="263"/>
      <c r="AQ185" s="263"/>
      <c r="AR185" s="263"/>
      <c r="AS185" s="263"/>
      <c r="AT185" s="263"/>
      <c r="AU185" s="263"/>
      <c r="AV185" s="263"/>
      <c r="AW185" s="263"/>
      <c r="AX185" s="263"/>
      <c r="AY185" s="263"/>
      <c r="AZ185" s="263"/>
      <c r="BA185" s="263"/>
      <c r="BB185" s="263"/>
      <c r="BD185" s="264"/>
    </row>
    <row r="186" spans="1:56" s="132" customFormat="1" ht="15.75" x14ac:dyDescent="0.25">
      <c r="A186" s="153"/>
      <c r="B186" s="289"/>
      <c r="C186" s="290"/>
      <c r="D186" s="291"/>
      <c r="E186" s="291"/>
      <c r="F186" s="291"/>
      <c r="G186" s="291"/>
      <c r="H186" s="291"/>
      <c r="I186" s="291"/>
      <c r="J186" s="292"/>
      <c r="K186" s="293"/>
      <c r="L186" s="293"/>
      <c r="M186" s="293"/>
      <c r="N186" s="294"/>
      <c r="O186" s="295"/>
      <c r="P186" s="295"/>
      <c r="Q186" s="295"/>
      <c r="R186" s="295"/>
      <c r="S186" s="295"/>
      <c r="T186" s="295"/>
      <c r="U186" s="295"/>
      <c r="V186" s="296"/>
      <c r="W186" s="296"/>
      <c r="X186" s="296"/>
      <c r="Y186" s="296"/>
      <c r="Z186" s="291"/>
      <c r="AA186" s="297"/>
      <c r="AB186" s="259"/>
      <c r="AC186" s="288">
        <f t="shared" si="8"/>
        <v>0</v>
      </c>
      <c r="AD186" s="261" t="str">
        <f t="shared" si="9"/>
        <v/>
      </c>
      <c r="AE186" s="402"/>
      <c r="AF186" s="262"/>
      <c r="AG186" s="263"/>
      <c r="AH186" s="263"/>
      <c r="AI186" s="263"/>
      <c r="AJ186" s="263"/>
      <c r="AK186" s="263"/>
      <c r="AL186" s="263"/>
      <c r="AM186" s="263"/>
      <c r="AN186" s="263"/>
      <c r="AO186" s="263"/>
      <c r="AP186" s="263"/>
      <c r="AQ186" s="263"/>
      <c r="AR186" s="263"/>
      <c r="AS186" s="263"/>
      <c r="AT186" s="263"/>
      <c r="AU186" s="263"/>
      <c r="AV186" s="263"/>
      <c r="AW186" s="263"/>
      <c r="AX186" s="263"/>
      <c r="AY186" s="263"/>
      <c r="AZ186" s="263"/>
      <c r="BA186" s="263"/>
      <c r="BB186" s="263"/>
      <c r="BD186" s="264"/>
    </row>
    <row r="187" spans="1:56" s="132" customFormat="1" ht="15.75" x14ac:dyDescent="0.25">
      <c r="A187" s="153"/>
      <c r="B187" s="289"/>
      <c r="C187" s="290"/>
      <c r="D187" s="291"/>
      <c r="E187" s="291"/>
      <c r="F187" s="291"/>
      <c r="G187" s="291"/>
      <c r="H187" s="291"/>
      <c r="I187" s="291"/>
      <c r="J187" s="292"/>
      <c r="K187" s="293"/>
      <c r="L187" s="293"/>
      <c r="M187" s="293"/>
      <c r="N187" s="294"/>
      <c r="O187" s="295"/>
      <c r="P187" s="295"/>
      <c r="Q187" s="295"/>
      <c r="R187" s="295"/>
      <c r="S187" s="295"/>
      <c r="T187" s="295"/>
      <c r="U187" s="295"/>
      <c r="V187" s="296"/>
      <c r="W187" s="296"/>
      <c r="X187" s="296"/>
      <c r="Y187" s="296"/>
      <c r="Z187" s="291"/>
      <c r="AA187" s="297"/>
      <c r="AB187" s="259"/>
      <c r="AC187" s="288">
        <f t="shared" si="8"/>
        <v>0</v>
      </c>
      <c r="AD187" s="261" t="str">
        <f t="shared" si="9"/>
        <v/>
      </c>
      <c r="AE187" s="402"/>
      <c r="AF187" s="262"/>
      <c r="AG187" s="263"/>
      <c r="AH187" s="263"/>
      <c r="AI187" s="263"/>
      <c r="AJ187" s="263"/>
      <c r="AK187" s="263"/>
      <c r="AL187" s="263"/>
      <c r="AM187" s="263"/>
      <c r="AN187" s="263"/>
      <c r="AO187" s="263"/>
      <c r="AP187" s="263"/>
      <c r="AQ187" s="263"/>
      <c r="AR187" s="263"/>
      <c r="AS187" s="263"/>
      <c r="AT187" s="263"/>
      <c r="AU187" s="263"/>
      <c r="AV187" s="263"/>
      <c r="AW187" s="263"/>
      <c r="AX187" s="263"/>
      <c r="AY187" s="263"/>
      <c r="AZ187" s="263"/>
      <c r="BA187" s="263"/>
      <c r="BB187" s="263"/>
      <c r="BD187" s="264"/>
    </row>
    <row r="188" spans="1:56" s="132" customFormat="1" ht="15.75" x14ac:dyDescent="0.25">
      <c r="A188" s="153"/>
      <c r="B188" s="289"/>
      <c r="C188" s="290"/>
      <c r="D188" s="291"/>
      <c r="E188" s="291"/>
      <c r="F188" s="291"/>
      <c r="G188" s="291"/>
      <c r="H188" s="291"/>
      <c r="I188" s="291"/>
      <c r="J188" s="292"/>
      <c r="K188" s="293"/>
      <c r="L188" s="293"/>
      <c r="M188" s="293"/>
      <c r="N188" s="294"/>
      <c r="O188" s="295"/>
      <c r="P188" s="295"/>
      <c r="Q188" s="295"/>
      <c r="R188" s="295"/>
      <c r="S188" s="295"/>
      <c r="T188" s="295"/>
      <c r="U188" s="295"/>
      <c r="V188" s="296"/>
      <c r="W188" s="296"/>
      <c r="X188" s="296"/>
      <c r="Y188" s="296"/>
      <c r="Z188" s="291"/>
      <c r="AA188" s="297"/>
      <c r="AB188" s="259"/>
      <c r="AC188" s="288">
        <f t="shared" si="8"/>
        <v>0</v>
      </c>
      <c r="AD188" s="261" t="str">
        <f t="shared" si="9"/>
        <v/>
      </c>
      <c r="AE188" s="402"/>
      <c r="AF188" s="262"/>
      <c r="AG188" s="263"/>
      <c r="AH188" s="263"/>
      <c r="AI188" s="263"/>
      <c r="AJ188" s="263"/>
      <c r="AK188" s="263"/>
      <c r="AL188" s="263"/>
      <c r="AM188" s="263"/>
      <c r="AN188" s="263"/>
      <c r="AO188" s="263"/>
      <c r="AP188" s="263"/>
      <c r="AQ188" s="263"/>
      <c r="AR188" s="263"/>
      <c r="AS188" s="263"/>
      <c r="AT188" s="263"/>
      <c r="AU188" s="263"/>
      <c r="AV188" s="263"/>
      <c r="AW188" s="263"/>
      <c r="AX188" s="263"/>
      <c r="AY188" s="263"/>
      <c r="AZ188" s="263"/>
      <c r="BA188" s="263"/>
      <c r="BB188" s="263"/>
      <c r="BD188" s="264"/>
    </row>
    <row r="189" spans="1:56" s="132" customFormat="1" ht="15.75" x14ac:dyDescent="0.25">
      <c r="A189" s="153"/>
      <c r="B189" s="289"/>
      <c r="C189" s="290"/>
      <c r="D189" s="291"/>
      <c r="E189" s="291"/>
      <c r="F189" s="291"/>
      <c r="G189" s="291"/>
      <c r="H189" s="291"/>
      <c r="I189" s="291"/>
      <c r="J189" s="292"/>
      <c r="K189" s="293"/>
      <c r="L189" s="293"/>
      <c r="M189" s="293"/>
      <c r="N189" s="294"/>
      <c r="O189" s="295"/>
      <c r="P189" s="295"/>
      <c r="Q189" s="295"/>
      <c r="R189" s="295"/>
      <c r="S189" s="295"/>
      <c r="T189" s="295"/>
      <c r="U189" s="295"/>
      <c r="V189" s="296"/>
      <c r="W189" s="296"/>
      <c r="X189" s="296"/>
      <c r="Y189" s="296"/>
      <c r="Z189" s="291"/>
      <c r="AA189" s="297"/>
      <c r="AB189" s="259"/>
      <c r="AC189" s="288">
        <f t="shared" si="8"/>
        <v>0</v>
      </c>
      <c r="AD189" s="261" t="str">
        <f t="shared" si="9"/>
        <v/>
      </c>
      <c r="AE189" s="402"/>
      <c r="AF189" s="262"/>
      <c r="AG189" s="263"/>
      <c r="AH189" s="263"/>
      <c r="AI189" s="263"/>
      <c r="AJ189" s="263"/>
      <c r="AK189" s="263"/>
      <c r="AL189" s="263"/>
      <c r="AM189" s="263"/>
      <c r="AN189" s="263"/>
      <c r="AO189" s="263"/>
      <c r="AP189" s="263"/>
      <c r="AQ189" s="263"/>
      <c r="AR189" s="263"/>
      <c r="AS189" s="263"/>
      <c r="AT189" s="263"/>
      <c r="AU189" s="263"/>
      <c r="AV189" s="263"/>
      <c r="AW189" s="263"/>
      <c r="AX189" s="263"/>
      <c r="AY189" s="263"/>
      <c r="AZ189" s="263"/>
      <c r="BA189" s="263"/>
      <c r="BB189" s="263"/>
      <c r="BD189" s="264"/>
    </row>
    <row r="190" spans="1:56" s="132" customFormat="1" ht="15.75" x14ac:dyDescent="0.25">
      <c r="A190" s="153"/>
      <c r="B190" s="289"/>
      <c r="C190" s="290"/>
      <c r="D190" s="291"/>
      <c r="E190" s="291"/>
      <c r="F190" s="291"/>
      <c r="G190" s="291"/>
      <c r="H190" s="291"/>
      <c r="I190" s="291"/>
      <c r="J190" s="292"/>
      <c r="K190" s="293"/>
      <c r="L190" s="293"/>
      <c r="M190" s="293"/>
      <c r="N190" s="294"/>
      <c r="O190" s="295"/>
      <c r="P190" s="295"/>
      <c r="Q190" s="295"/>
      <c r="R190" s="295"/>
      <c r="S190" s="295"/>
      <c r="T190" s="295"/>
      <c r="U190" s="295"/>
      <c r="V190" s="296"/>
      <c r="W190" s="296"/>
      <c r="X190" s="296"/>
      <c r="Y190" s="296"/>
      <c r="Z190" s="291"/>
      <c r="AA190" s="297"/>
      <c r="AB190" s="259"/>
      <c r="AC190" s="288">
        <f t="shared" si="8"/>
        <v>0</v>
      </c>
      <c r="AD190" s="261" t="str">
        <f t="shared" si="9"/>
        <v/>
      </c>
      <c r="AE190" s="402"/>
      <c r="AF190" s="262"/>
      <c r="AG190" s="263"/>
      <c r="AH190" s="263"/>
      <c r="AI190" s="263"/>
      <c r="AJ190" s="263"/>
      <c r="AK190" s="263"/>
      <c r="AL190" s="263"/>
      <c r="AM190" s="263"/>
      <c r="AN190" s="263"/>
      <c r="AO190" s="263"/>
      <c r="AP190" s="263"/>
      <c r="AQ190" s="263"/>
      <c r="AR190" s="263"/>
      <c r="AS190" s="263"/>
      <c r="AT190" s="263"/>
      <c r="AU190" s="263"/>
      <c r="AV190" s="263"/>
      <c r="AW190" s="263"/>
      <c r="AX190" s="263"/>
      <c r="AY190" s="263"/>
      <c r="AZ190" s="263"/>
      <c r="BA190" s="263"/>
      <c r="BB190" s="263"/>
      <c r="BD190" s="264"/>
    </row>
    <row r="191" spans="1:56" s="132" customFormat="1" ht="15.75" x14ac:dyDescent="0.25">
      <c r="A191" s="153"/>
      <c r="B191" s="289"/>
      <c r="C191" s="290"/>
      <c r="D191" s="291"/>
      <c r="E191" s="291"/>
      <c r="F191" s="291"/>
      <c r="G191" s="291"/>
      <c r="H191" s="291"/>
      <c r="I191" s="291"/>
      <c r="J191" s="292"/>
      <c r="K191" s="293"/>
      <c r="L191" s="293"/>
      <c r="M191" s="293"/>
      <c r="N191" s="294"/>
      <c r="O191" s="295"/>
      <c r="P191" s="295"/>
      <c r="Q191" s="295"/>
      <c r="R191" s="295"/>
      <c r="S191" s="295"/>
      <c r="T191" s="295"/>
      <c r="U191" s="295"/>
      <c r="V191" s="296"/>
      <c r="W191" s="296"/>
      <c r="X191" s="296"/>
      <c r="Y191" s="296"/>
      <c r="Z191" s="291"/>
      <c r="AA191" s="297"/>
      <c r="AB191" s="259"/>
      <c r="AC191" s="288">
        <f t="shared" si="8"/>
        <v>0</v>
      </c>
      <c r="AD191" s="261" t="str">
        <f t="shared" si="9"/>
        <v/>
      </c>
      <c r="AE191" s="402"/>
      <c r="AF191" s="262"/>
      <c r="AG191" s="263"/>
      <c r="AH191" s="263"/>
      <c r="AI191" s="263"/>
      <c r="AJ191" s="263"/>
      <c r="AK191" s="263"/>
      <c r="AL191" s="263"/>
      <c r="AM191" s="263"/>
      <c r="AN191" s="263"/>
      <c r="AO191" s="263"/>
      <c r="AP191" s="263"/>
      <c r="AQ191" s="263"/>
      <c r="AR191" s="263"/>
      <c r="AS191" s="263"/>
      <c r="AT191" s="263"/>
      <c r="AU191" s="263"/>
      <c r="AV191" s="263"/>
      <c r="AW191" s="263"/>
      <c r="AX191" s="263"/>
      <c r="AY191" s="263"/>
      <c r="AZ191" s="263"/>
      <c r="BA191" s="263"/>
      <c r="BB191" s="263"/>
      <c r="BD191" s="264"/>
    </row>
    <row r="192" spans="1:56" s="132" customFormat="1" ht="15.75" x14ac:dyDescent="0.25">
      <c r="A192" s="153"/>
      <c r="B192" s="289"/>
      <c r="C192" s="290"/>
      <c r="D192" s="291"/>
      <c r="E192" s="291"/>
      <c r="F192" s="291"/>
      <c r="G192" s="291"/>
      <c r="H192" s="291"/>
      <c r="I192" s="291"/>
      <c r="J192" s="292"/>
      <c r="K192" s="293"/>
      <c r="L192" s="293"/>
      <c r="M192" s="293"/>
      <c r="N192" s="294"/>
      <c r="O192" s="295"/>
      <c r="P192" s="295"/>
      <c r="Q192" s="295"/>
      <c r="R192" s="295"/>
      <c r="S192" s="295"/>
      <c r="T192" s="295"/>
      <c r="U192" s="295"/>
      <c r="V192" s="296"/>
      <c r="W192" s="296"/>
      <c r="X192" s="296"/>
      <c r="Y192" s="296"/>
      <c r="Z192" s="291"/>
      <c r="AA192" s="297"/>
      <c r="AB192" s="259"/>
      <c r="AC192" s="288">
        <f t="shared" si="8"/>
        <v>0</v>
      </c>
      <c r="AD192" s="261" t="str">
        <f t="shared" si="9"/>
        <v/>
      </c>
      <c r="AE192" s="402"/>
      <c r="AF192" s="262"/>
      <c r="AG192" s="263"/>
      <c r="AH192" s="263"/>
      <c r="AI192" s="263"/>
      <c r="AJ192" s="263"/>
      <c r="AK192" s="263"/>
      <c r="AL192" s="263"/>
      <c r="AM192" s="263"/>
      <c r="AN192" s="263"/>
      <c r="AO192" s="263"/>
      <c r="AP192" s="263"/>
      <c r="AQ192" s="263"/>
      <c r="AR192" s="263"/>
      <c r="AS192" s="263"/>
      <c r="AT192" s="263"/>
      <c r="AU192" s="263"/>
      <c r="AV192" s="263"/>
      <c r="AW192" s="263"/>
      <c r="AX192" s="263"/>
      <c r="AY192" s="263"/>
      <c r="AZ192" s="263"/>
      <c r="BA192" s="263"/>
      <c r="BB192" s="263"/>
      <c r="BD192" s="264"/>
    </row>
    <row r="193" spans="1:74" s="132" customFormat="1" ht="15.75" x14ac:dyDescent="0.25">
      <c r="A193" s="153"/>
      <c r="B193" s="289"/>
      <c r="C193" s="290"/>
      <c r="D193" s="291"/>
      <c r="E193" s="291"/>
      <c r="F193" s="291"/>
      <c r="G193" s="291"/>
      <c r="H193" s="291"/>
      <c r="I193" s="291"/>
      <c r="J193" s="292"/>
      <c r="K193" s="293"/>
      <c r="L193" s="293"/>
      <c r="M193" s="293"/>
      <c r="N193" s="294"/>
      <c r="O193" s="295"/>
      <c r="P193" s="295"/>
      <c r="Q193" s="295"/>
      <c r="R193" s="295"/>
      <c r="S193" s="295"/>
      <c r="T193" s="295"/>
      <c r="U193" s="295"/>
      <c r="V193" s="296"/>
      <c r="W193" s="296"/>
      <c r="X193" s="296"/>
      <c r="Y193" s="296"/>
      <c r="Z193" s="291"/>
      <c r="AA193" s="297"/>
      <c r="AB193" s="259"/>
      <c r="AC193" s="288">
        <f t="shared" si="8"/>
        <v>0</v>
      </c>
      <c r="AD193" s="261" t="str">
        <f t="shared" si="9"/>
        <v/>
      </c>
      <c r="AE193" s="402"/>
      <c r="AF193" s="262"/>
      <c r="AG193" s="263"/>
      <c r="AH193" s="263"/>
      <c r="AI193" s="263"/>
      <c r="AJ193" s="263"/>
      <c r="AK193" s="263"/>
      <c r="AL193" s="263"/>
      <c r="AM193" s="263"/>
      <c r="AN193" s="263"/>
      <c r="AO193" s="263"/>
      <c r="AP193" s="263"/>
      <c r="AQ193" s="263"/>
      <c r="AR193" s="263"/>
      <c r="AS193" s="263"/>
      <c r="AT193" s="263"/>
      <c r="AU193" s="263"/>
      <c r="AV193" s="263"/>
      <c r="AW193" s="263"/>
      <c r="AX193" s="263"/>
      <c r="AY193" s="263"/>
      <c r="AZ193" s="263"/>
      <c r="BA193" s="263"/>
      <c r="BB193" s="263"/>
      <c r="BD193" s="264"/>
    </row>
    <row r="194" spans="1:74" s="132" customFormat="1" ht="15.75" x14ac:dyDescent="0.25">
      <c r="A194" s="153"/>
      <c r="B194" s="289"/>
      <c r="C194" s="290"/>
      <c r="D194" s="291"/>
      <c r="E194" s="291"/>
      <c r="F194" s="291"/>
      <c r="G194" s="291"/>
      <c r="H194" s="291"/>
      <c r="I194" s="291"/>
      <c r="J194" s="292"/>
      <c r="K194" s="293"/>
      <c r="L194" s="293"/>
      <c r="M194" s="293"/>
      <c r="N194" s="294"/>
      <c r="O194" s="295"/>
      <c r="P194" s="295"/>
      <c r="Q194" s="295"/>
      <c r="R194" s="295"/>
      <c r="S194" s="295"/>
      <c r="T194" s="295"/>
      <c r="U194" s="295"/>
      <c r="V194" s="296"/>
      <c r="W194" s="296"/>
      <c r="X194" s="296"/>
      <c r="Y194" s="296"/>
      <c r="Z194" s="291"/>
      <c r="AA194" s="297"/>
      <c r="AB194" s="259"/>
      <c r="AC194" s="288">
        <f t="shared" si="8"/>
        <v>0</v>
      </c>
      <c r="AD194" s="261" t="str">
        <f t="shared" si="9"/>
        <v/>
      </c>
      <c r="AE194" s="402"/>
      <c r="AF194" s="262"/>
      <c r="AG194" s="263"/>
      <c r="AH194" s="263"/>
      <c r="AI194" s="263"/>
      <c r="AJ194" s="263"/>
      <c r="AK194" s="263"/>
      <c r="AL194" s="263"/>
      <c r="AM194" s="263"/>
      <c r="AN194" s="263"/>
      <c r="AO194" s="263"/>
      <c r="AP194" s="263"/>
      <c r="AQ194" s="263"/>
      <c r="AR194" s="263"/>
      <c r="AS194" s="263"/>
      <c r="AT194" s="263"/>
      <c r="AU194" s="263"/>
      <c r="AV194" s="263"/>
      <c r="AW194" s="263"/>
      <c r="AX194" s="263"/>
      <c r="AY194" s="263"/>
      <c r="AZ194" s="263"/>
      <c r="BA194" s="263"/>
      <c r="BB194" s="263"/>
      <c r="BD194" s="264"/>
    </row>
    <row r="195" spans="1:74" s="132" customFormat="1" ht="15.75" x14ac:dyDescent="0.25">
      <c r="A195" s="153"/>
      <c r="B195" s="289"/>
      <c r="C195" s="290"/>
      <c r="D195" s="291"/>
      <c r="E195" s="291"/>
      <c r="F195" s="291"/>
      <c r="G195" s="291"/>
      <c r="H195" s="291"/>
      <c r="I195" s="291"/>
      <c r="J195" s="292"/>
      <c r="K195" s="293"/>
      <c r="L195" s="293"/>
      <c r="M195" s="293"/>
      <c r="N195" s="294"/>
      <c r="O195" s="295"/>
      <c r="P195" s="295"/>
      <c r="Q195" s="295"/>
      <c r="R195" s="295"/>
      <c r="S195" s="295"/>
      <c r="T195" s="295"/>
      <c r="U195" s="295"/>
      <c r="V195" s="296"/>
      <c r="W195" s="296"/>
      <c r="X195" s="296"/>
      <c r="Y195" s="296"/>
      <c r="Z195" s="291"/>
      <c r="AA195" s="297"/>
      <c r="AB195" s="259"/>
      <c r="AC195" s="288">
        <f t="shared" si="8"/>
        <v>0</v>
      </c>
      <c r="AD195" s="261" t="str">
        <f t="shared" si="9"/>
        <v/>
      </c>
      <c r="AE195" s="402"/>
      <c r="AF195" s="262"/>
      <c r="AG195" s="263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  <c r="AS195" s="263"/>
      <c r="AT195" s="263"/>
      <c r="AU195" s="263"/>
      <c r="AV195" s="263"/>
      <c r="AW195" s="263"/>
      <c r="AX195" s="263"/>
      <c r="AY195" s="263"/>
      <c r="AZ195" s="263"/>
      <c r="BA195" s="263"/>
      <c r="BB195" s="263"/>
      <c r="BD195" s="264"/>
    </row>
    <row r="196" spans="1:74" s="132" customFormat="1" ht="15.75" x14ac:dyDescent="0.25">
      <c r="A196" s="153"/>
      <c r="B196" s="289"/>
      <c r="C196" s="290"/>
      <c r="D196" s="291"/>
      <c r="E196" s="291"/>
      <c r="F196" s="291"/>
      <c r="G196" s="291"/>
      <c r="H196" s="291"/>
      <c r="I196" s="291"/>
      <c r="J196" s="292"/>
      <c r="K196" s="293"/>
      <c r="L196" s="293"/>
      <c r="M196" s="293"/>
      <c r="N196" s="294"/>
      <c r="O196" s="295"/>
      <c r="P196" s="295"/>
      <c r="Q196" s="295"/>
      <c r="R196" s="295"/>
      <c r="S196" s="295"/>
      <c r="T196" s="295"/>
      <c r="U196" s="295"/>
      <c r="V196" s="296"/>
      <c r="W196" s="296"/>
      <c r="X196" s="296"/>
      <c r="Y196" s="296"/>
      <c r="Z196" s="291"/>
      <c r="AA196" s="297"/>
      <c r="AB196" s="259"/>
      <c r="AC196" s="288">
        <f t="shared" si="8"/>
        <v>0</v>
      </c>
      <c r="AD196" s="261" t="str">
        <f t="shared" si="9"/>
        <v/>
      </c>
      <c r="AE196" s="402"/>
      <c r="AF196" s="262"/>
      <c r="AG196" s="263"/>
      <c r="AH196" s="263"/>
      <c r="AI196" s="263"/>
      <c r="AJ196" s="263"/>
      <c r="AK196" s="263"/>
      <c r="AL196" s="263"/>
      <c r="AM196" s="263"/>
      <c r="AN196" s="263"/>
      <c r="AO196" s="263"/>
      <c r="AP196" s="263"/>
      <c r="AQ196" s="263"/>
      <c r="AR196" s="263"/>
      <c r="AS196" s="263"/>
      <c r="AT196" s="263"/>
      <c r="AU196" s="263"/>
      <c r="AV196" s="263"/>
      <c r="AW196" s="263"/>
      <c r="AX196" s="263"/>
      <c r="AY196" s="263"/>
      <c r="AZ196" s="263"/>
      <c r="BA196" s="263"/>
      <c r="BB196" s="263"/>
      <c r="BD196" s="264"/>
    </row>
    <row r="197" spans="1:74" ht="15.75" x14ac:dyDescent="0.25">
      <c r="A197" s="153"/>
      <c r="B197" s="289"/>
      <c r="C197" s="290"/>
      <c r="D197" s="291"/>
      <c r="E197" s="291"/>
      <c r="F197" s="291"/>
      <c r="G197" s="291"/>
      <c r="H197" s="291"/>
      <c r="I197" s="291"/>
      <c r="J197" s="292"/>
      <c r="K197" s="293"/>
      <c r="L197" s="293"/>
      <c r="M197" s="293"/>
      <c r="N197" s="294"/>
      <c r="O197" s="295"/>
      <c r="P197" s="295"/>
      <c r="Q197" s="295"/>
      <c r="R197" s="295"/>
      <c r="S197" s="295"/>
      <c r="T197" s="295"/>
      <c r="U197" s="295"/>
      <c r="V197" s="296"/>
      <c r="W197" s="296"/>
      <c r="X197" s="296"/>
      <c r="Y197" s="296"/>
      <c r="Z197" s="291"/>
      <c r="AA197" s="297"/>
      <c r="AB197" s="259"/>
      <c r="AC197" s="288">
        <f t="shared" si="8"/>
        <v>0</v>
      </c>
      <c r="AD197" s="261" t="str">
        <f t="shared" si="9"/>
        <v/>
      </c>
      <c r="AE197" s="402"/>
      <c r="AF197" s="262"/>
      <c r="AG197" s="263"/>
      <c r="AH197" s="263"/>
      <c r="AI197" s="263"/>
      <c r="AJ197" s="263"/>
      <c r="AK197" s="263"/>
      <c r="AL197" s="263"/>
      <c r="AM197" s="263"/>
      <c r="AN197" s="263"/>
      <c r="AO197" s="263"/>
      <c r="AP197" s="263"/>
      <c r="AQ197" s="263"/>
      <c r="AR197" s="263"/>
      <c r="AS197" s="263"/>
      <c r="AT197" s="263"/>
      <c r="AU197" s="263"/>
      <c r="AV197" s="263"/>
      <c r="AW197" s="263"/>
      <c r="AX197" s="263"/>
      <c r="AY197" s="263"/>
      <c r="AZ197" s="263"/>
      <c r="BA197" s="263"/>
      <c r="BB197" s="263"/>
    </row>
    <row r="198" spans="1:74" ht="15" customHeight="1" x14ac:dyDescent="0.25">
      <c r="A198" s="153"/>
      <c r="B198" s="289"/>
      <c r="C198" s="290"/>
      <c r="D198" s="291"/>
      <c r="E198" s="291"/>
      <c r="F198" s="291"/>
      <c r="G198" s="291"/>
      <c r="H198" s="291"/>
      <c r="I198" s="291"/>
      <c r="J198" s="292"/>
      <c r="K198" s="293"/>
      <c r="L198" s="293"/>
      <c r="M198" s="293"/>
      <c r="N198" s="294"/>
      <c r="O198" s="295"/>
      <c r="P198" s="295"/>
      <c r="Q198" s="295"/>
      <c r="R198" s="295"/>
      <c r="S198" s="295"/>
      <c r="T198" s="295"/>
      <c r="U198" s="295"/>
      <c r="V198" s="296"/>
      <c r="W198" s="296"/>
      <c r="X198" s="296"/>
      <c r="Y198" s="296"/>
      <c r="Z198" s="291"/>
      <c r="AA198" s="297"/>
      <c r="AB198" s="259"/>
      <c r="AC198" s="288">
        <f t="shared" si="8"/>
        <v>0</v>
      </c>
      <c r="AD198" s="261" t="str">
        <f t="shared" si="9"/>
        <v/>
      </c>
      <c r="AE198" s="402"/>
      <c r="AF198" s="262"/>
      <c r="AG198" s="263"/>
      <c r="AH198" s="263"/>
      <c r="AI198" s="263"/>
      <c r="AJ198" s="263"/>
      <c r="AK198" s="263"/>
      <c r="AL198" s="263"/>
      <c r="AM198" s="263"/>
      <c r="AN198" s="263"/>
      <c r="AO198" s="263"/>
      <c r="AP198" s="263"/>
      <c r="AQ198" s="263"/>
      <c r="AR198" s="263"/>
      <c r="AS198" s="263"/>
      <c r="AT198" s="263"/>
      <c r="AU198" s="263"/>
      <c r="AV198" s="263"/>
      <c r="AW198" s="263"/>
      <c r="AX198" s="263"/>
      <c r="AY198" s="263"/>
      <c r="AZ198" s="263"/>
      <c r="BA198" s="263"/>
      <c r="BB198" s="263"/>
      <c r="BC198" s="154"/>
      <c r="BD198" s="153"/>
    </row>
    <row r="199" spans="1:74" ht="15.75" x14ac:dyDescent="0.25">
      <c r="A199" s="153"/>
      <c r="B199" s="289"/>
      <c r="C199" s="290"/>
      <c r="D199" s="291"/>
      <c r="E199" s="291"/>
      <c r="F199" s="291"/>
      <c r="G199" s="291"/>
      <c r="H199" s="291"/>
      <c r="I199" s="291"/>
      <c r="J199" s="292"/>
      <c r="K199" s="293"/>
      <c r="L199" s="293"/>
      <c r="M199" s="293"/>
      <c r="N199" s="294"/>
      <c r="O199" s="295"/>
      <c r="P199" s="295"/>
      <c r="Q199" s="295"/>
      <c r="R199" s="295"/>
      <c r="S199" s="295"/>
      <c r="T199" s="295"/>
      <c r="U199" s="295"/>
      <c r="V199" s="296"/>
      <c r="W199" s="296"/>
      <c r="X199" s="296"/>
      <c r="Y199" s="296"/>
      <c r="Z199" s="291"/>
      <c r="AA199" s="297"/>
      <c r="AB199" s="259"/>
      <c r="AC199" s="288">
        <f t="shared" si="8"/>
        <v>0</v>
      </c>
      <c r="AD199" s="261" t="str">
        <f t="shared" si="9"/>
        <v/>
      </c>
      <c r="AE199" s="402"/>
      <c r="AF199" s="262"/>
      <c r="AG199" s="263"/>
      <c r="AH199" s="263"/>
      <c r="AI199" s="263"/>
      <c r="AJ199" s="263"/>
      <c r="AK199" s="263"/>
      <c r="AL199" s="263"/>
      <c r="AM199" s="263"/>
      <c r="AN199" s="263"/>
      <c r="AO199" s="263"/>
      <c r="AP199" s="263"/>
      <c r="AQ199" s="263"/>
      <c r="AR199" s="263"/>
      <c r="AS199" s="263"/>
      <c r="AT199" s="263"/>
      <c r="AU199" s="263"/>
      <c r="AV199" s="263"/>
      <c r="AW199" s="263"/>
      <c r="AX199" s="263"/>
      <c r="AY199" s="263"/>
      <c r="AZ199" s="263"/>
      <c r="BA199" s="263"/>
      <c r="BB199" s="263"/>
      <c r="BC199" s="154"/>
      <c r="BD199" s="153"/>
    </row>
    <row r="200" spans="1:74" ht="15.75" x14ac:dyDescent="0.25">
      <c r="A200" s="153"/>
      <c r="B200" s="289"/>
      <c r="C200" s="290"/>
      <c r="D200" s="291"/>
      <c r="E200" s="291"/>
      <c r="F200" s="291"/>
      <c r="G200" s="291"/>
      <c r="H200" s="291"/>
      <c r="I200" s="291"/>
      <c r="J200" s="292"/>
      <c r="K200" s="293"/>
      <c r="L200" s="293"/>
      <c r="M200" s="293"/>
      <c r="N200" s="294"/>
      <c r="O200" s="295"/>
      <c r="P200" s="295"/>
      <c r="Q200" s="295"/>
      <c r="R200" s="295"/>
      <c r="S200" s="295"/>
      <c r="T200" s="295"/>
      <c r="U200" s="295"/>
      <c r="V200" s="296"/>
      <c r="W200" s="296"/>
      <c r="X200" s="296"/>
      <c r="Y200" s="296"/>
      <c r="Z200" s="291"/>
      <c r="AA200" s="297"/>
      <c r="AB200" s="259"/>
      <c r="AC200" s="288">
        <f t="shared" si="8"/>
        <v>0</v>
      </c>
      <c r="AD200" s="261" t="str">
        <f t="shared" si="9"/>
        <v/>
      </c>
      <c r="AE200" s="402"/>
      <c r="AF200" s="262"/>
      <c r="AG200" s="263"/>
      <c r="AH200" s="263"/>
      <c r="AI200" s="263"/>
      <c r="AJ200" s="263"/>
      <c r="AK200" s="263"/>
      <c r="AL200" s="263"/>
      <c r="AM200" s="263"/>
      <c r="AN200" s="263"/>
      <c r="AO200" s="263"/>
      <c r="AP200" s="263"/>
      <c r="AQ200" s="263"/>
      <c r="AR200" s="263"/>
      <c r="AS200" s="263"/>
      <c r="AT200" s="263"/>
      <c r="AU200" s="263"/>
      <c r="AV200" s="263"/>
      <c r="AW200" s="263"/>
      <c r="AX200" s="263"/>
      <c r="AY200" s="263"/>
      <c r="AZ200" s="263"/>
      <c r="BA200" s="263"/>
      <c r="BB200" s="263"/>
      <c r="BC200" s="154"/>
      <c r="BD200" s="153"/>
    </row>
    <row r="201" spans="1:74" ht="15.75" x14ac:dyDescent="0.25">
      <c r="A201" s="153"/>
      <c r="B201" s="289"/>
      <c r="C201" s="290"/>
      <c r="D201" s="291"/>
      <c r="E201" s="291"/>
      <c r="F201" s="291"/>
      <c r="G201" s="291"/>
      <c r="H201" s="291"/>
      <c r="I201" s="291"/>
      <c r="J201" s="292"/>
      <c r="K201" s="293"/>
      <c r="L201" s="293"/>
      <c r="M201" s="293"/>
      <c r="N201" s="294"/>
      <c r="O201" s="295"/>
      <c r="P201" s="295"/>
      <c r="Q201" s="295"/>
      <c r="R201" s="295"/>
      <c r="S201" s="295"/>
      <c r="T201" s="295"/>
      <c r="U201" s="295"/>
      <c r="V201" s="296"/>
      <c r="W201" s="296"/>
      <c r="X201" s="296"/>
      <c r="Y201" s="296"/>
      <c r="Z201" s="291"/>
      <c r="AA201" s="297"/>
      <c r="AB201" s="259"/>
      <c r="AC201" s="288">
        <f t="shared" si="8"/>
        <v>0</v>
      </c>
      <c r="AD201" s="261" t="str">
        <f t="shared" si="9"/>
        <v/>
      </c>
      <c r="AE201" s="402"/>
      <c r="AF201" s="262"/>
      <c r="AG201" s="263"/>
      <c r="AH201" s="263"/>
      <c r="AI201" s="263"/>
      <c r="AJ201" s="263"/>
      <c r="AK201" s="263"/>
      <c r="AL201" s="263"/>
      <c r="AM201" s="263"/>
      <c r="AN201" s="263"/>
      <c r="AO201" s="263"/>
      <c r="AP201" s="263"/>
      <c r="AQ201" s="263"/>
      <c r="AR201" s="263"/>
      <c r="AS201" s="263"/>
      <c r="AT201" s="263"/>
      <c r="AU201" s="263"/>
      <c r="AV201" s="263"/>
      <c r="AW201" s="263"/>
      <c r="AX201" s="263"/>
      <c r="AY201" s="263"/>
      <c r="AZ201" s="263"/>
      <c r="BA201" s="263"/>
      <c r="BB201" s="263"/>
      <c r="BC201" s="154"/>
      <c r="BD201" s="153"/>
    </row>
    <row r="202" spans="1:74" ht="15.75" x14ac:dyDescent="0.25">
      <c r="A202" s="153"/>
      <c r="B202" s="289"/>
      <c r="C202" s="290"/>
      <c r="D202" s="291"/>
      <c r="E202" s="291"/>
      <c r="F202" s="291"/>
      <c r="G202" s="291"/>
      <c r="H202" s="291"/>
      <c r="I202" s="291"/>
      <c r="J202" s="292"/>
      <c r="K202" s="293"/>
      <c r="L202" s="293"/>
      <c r="M202" s="293"/>
      <c r="N202" s="294"/>
      <c r="O202" s="295"/>
      <c r="P202" s="295"/>
      <c r="Q202" s="295"/>
      <c r="R202" s="295"/>
      <c r="S202" s="295"/>
      <c r="T202" s="295"/>
      <c r="U202" s="295"/>
      <c r="V202" s="296"/>
      <c r="W202" s="296"/>
      <c r="X202" s="296"/>
      <c r="Y202" s="296"/>
      <c r="Z202" s="291"/>
      <c r="AA202" s="297"/>
      <c r="AB202" s="259"/>
      <c r="AC202" s="288">
        <f t="shared" si="8"/>
        <v>0</v>
      </c>
      <c r="AD202" s="261" t="str">
        <f t="shared" si="9"/>
        <v/>
      </c>
      <c r="AE202" s="402"/>
      <c r="AF202" s="262"/>
      <c r="AG202" s="263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  <c r="AS202" s="263"/>
      <c r="AT202" s="263"/>
      <c r="AU202" s="263"/>
      <c r="AV202" s="263"/>
      <c r="AW202" s="263"/>
      <c r="AX202" s="263"/>
      <c r="AY202" s="263"/>
      <c r="AZ202" s="263"/>
      <c r="BA202" s="263"/>
      <c r="BB202" s="263"/>
    </row>
    <row r="203" spans="1:74" ht="15.75" x14ac:dyDescent="0.25">
      <c r="A203" s="153"/>
      <c r="B203" s="289"/>
      <c r="C203" s="290"/>
      <c r="D203" s="291"/>
      <c r="E203" s="291"/>
      <c r="F203" s="291"/>
      <c r="G203" s="291"/>
      <c r="H203" s="291"/>
      <c r="I203" s="291"/>
      <c r="J203" s="292"/>
      <c r="K203" s="293"/>
      <c r="L203" s="293"/>
      <c r="M203" s="293"/>
      <c r="N203" s="294"/>
      <c r="O203" s="295"/>
      <c r="P203" s="295"/>
      <c r="Q203" s="295"/>
      <c r="R203" s="295"/>
      <c r="S203" s="295"/>
      <c r="T203" s="295"/>
      <c r="U203" s="295"/>
      <c r="V203" s="296"/>
      <c r="W203" s="296"/>
      <c r="X203" s="296"/>
      <c r="Y203" s="296"/>
      <c r="Z203" s="291"/>
      <c r="AA203" s="297"/>
      <c r="AB203" s="259"/>
      <c r="AC203" s="288">
        <f t="shared" si="8"/>
        <v>0</v>
      </c>
      <c r="AD203" s="261" t="str">
        <f t="shared" si="9"/>
        <v/>
      </c>
      <c r="AE203" s="402"/>
      <c r="AF203" s="262"/>
      <c r="AG203" s="263"/>
      <c r="AH203" s="263"/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  <c r="AS203" s="263"/>
      <c r="AT203" s="263"/>
      <c r="AU203" s="263"/>
      <c r="AV203" s="263"/>
      <c r="AW203" s="263"/>
      <c r="AX203" s="263"/>
      <c r="AY203" s="263"/>
      <c r="AZ203" s="263"/>
      <c r="BA203" s="263"/>
      <c r="BB203" s="263"/>
    </row>
    <row r="204" spans="1:74" ht="15.75" x14ac:dyDescent="0.25">
      <c r="A204" s="153"/>
      <c r="B204" s="289"/>
      <c r="C204" s="290"/>
      <c r="D204" s="291"/>
      <c r="E204" s="291"/>
      <c r="F204" s="291"/>
      <c r="G204" s="291"/>
      <c r="H204" s="291"/>
      <c r="I204" s="291"/>
      <c r="J204" s="292"/>
      <c r="K204" s="293"/>
      <c r="L204" s="293"/>
      <c r="M204" s="293"/>
      <c r="N204" s="294"/>
      <c r="O204" s="295"/>
      <c r="P204" s="295"/>
      <c r="Q204" s="295"/>
      <c r="R204" s="295"/>
      <c r="S204" s="295"/>
      <c r="T204" s="295"/>
      <c r="U204" s="295"/>
      <c r="V204" s="296"/>
      <c r="W204" s="296"/>
      <c r="X204" s="296"/>
      <c r="Y204" s="296"/>
      <c r="Z204" s="291"/>
      <c r="AA204" s="297"/>
      <c r="AB204" s="259"/>
      <c r="AC204" s="288">
        <f t="shared" si="8"/>
        <v>0</v>
      </c>
      <c r="AD204" s="261" t="str">
        <f t="shared" si="9"/>
        <v/>
      </c>
      <c r="AE204" s="402"/>
      <c r="AF204" s="262"/>
      <c r="AG204" s="263"/>
      <c r="AH204" s="263"/>
      <c r="AI204" s="263"/>
      <c r="AJ204" s="263"/>
      <c r="AK204" s="263"/>
      <c r="AL204" s="263"/>
      <c r="AM204" s="263"/>
      <c r="AN204" s="263"/>
      <c r="AO204" s="263"/>
      <c r="AP204" s="263"/>
      <c r="AQ204" s="263"/>
      <c r="AR204" s="263"/>
      <c r="AS204" s="263"/>
      <c r="AT204" s="263"/>
      <c r="AU204" s="263"/>
      <c r="AV204" s="263"/>
      <c r="AW204" s="263"/>
      <c r="AX204" s="263"/>
      <c r="AY204" s="263"/>
      <c r="AZ204" s="263"/>
      <c r="BA204" s="263"/>
      <c r="BB204" s="263"/>
    </row>
    <row r="205" spans="1:74" ht="15.75" x14ac:dyDescent="0.25">
      <c r="B205" s="289"/>
      <c r="C205" s="290"/>
      <c r="D205" s="291"/>
      <c r="E205" s="291"/>
      <c r="F205" s="291"/>
      <c r="G205" s="291"/>
      <c r="H205" s="291"/>
      <c r="I205" s="291"/>
      <c r="J205" s="292"/>
      <c r="K205" s="293"/>
      <c r="L205" s="293"/>
      <c r="M205" s="293"/>
      <c r="N205" s="294"/>
      <c r="O205" s="295"/>
      <c r="P205" s="295"/>
      <c r="Q205" s="295"/>
      <c r="R205" s="295"/>
      <c r="S205" s="295"/>
      <c r="T205" s="295"/>
      <c r="U205" s="295"/>
      <c r="V205" s="296"/>
      <c r="W205" s="296"/>
      <c r="X205" s="296"/>
      <c r="Y205" s="296"/>
      <c r="Z205" s="291"/>
      <c r="AA205" s="297"/>
      <c r="AB205" s="259"/>
      <c r="AC205" s="288">
        <f t="shared" si="8"/>
        <v>0</v>
      </c>
      <c r="AD205" s="261" t="str">
        <f t="shared" si="9"/>
        <v/>
      </c>
      <c r="AE205" s="402"/>
      <c r="AF205" s="262"/>
      <c r="AG205" s="263"/>
      <c r="AH205" s="263"/>
      <c r="AI205" s="263"/>
      <c r="AJ205" s="263"/>
      <c r="AK205" s="263"/>
      <c r="AL205" s="263"/>
      <c r="AM205" s="263"/>
      <c r="AN205" s="263"/>
      <c r="AO205" s="263"/>
      <c r="AP205" s="263"/>
      <c r="AQ205" s="263"/>
      <c r="AR205" s="263"/>
      <c r="AS205" s="263"/>
      <c r="AT205" s="263"/>
      <c r="AU205" s="263"/>
      <c r="AV205" s="263"/>
      <c r="AW205" s="263"/>
      <c r="AX205" s="263"/>
      <c r="AY205" s="263"/>
      <c r="AZ205" s="263"/>
      <c r="BA205" s="263"/>
      <c r="BB205" s="263"/>
    </row>
    <row r="206" spans="1:74" ht="15.75" x14ac:dyDescent="0.25">
      <c r="B206" s="289"/>
      <c r="C206" s="290"/>
      <c r="D206" s="291"/>
      <c r="E206" s="291"/>
      <c r="F206" s="291"/>
      <c r="G206" s="291"/>
      <c r="H206" s="291"/>
      <c r="I206" s="291"/>
      <c r="J206" s="292"/>
      <c r="K206" s="293"/>
      <c r="L206" s="293"/>
      <c r="M206" s="293"/>
      <c r="N206" s="294"/>
      <c r="O206" s="295"/>
      <c r="P206" s="295"/>
      <c r="Q206" s="295"/>
      <c r="R206" s="295"/>
      <c r="S206" s="295"/>
      <c r="T206" s="295"/>
      <c r="U206" s="295"/>
      <c r="V206" s="296"/>
      <c r="W206" s="296"/>
      <c r="X206" s="296"/>
      <c r="Y206" s="296"/>
      <c r="Z206" s="291"/>
      <c r="AA206" s="297"/>
      <c r="AB206" s="259"/>
      <c r="AC206" s="288">
        <f t="shared" si="8"/>
        <v>0</v>
      </c>
      <c r="AD206" s="261" t="str">
        <f t="shared" si="9"/>
        <v/>
      </c>
      <c r="AE206" s="402"/>
      <c r="AF206" s="262"/>
      <c r="AG206" s="263"/>
      <c r="AH206" s="263"/>
      <c r="AI206" s="263"/>
      <c r="AJ206" s="263"/>
      <c r="AK206" s="263"/>
      <c r="AL206" s="263"/>
      <c r="AM206" s="263"/>
      <c r="AN206" s="263"/>
      <c r="AO206" s="263"/>
      <c r="AP206" s="263"/>
      <c r="AQ206" s="263"/>
      <c r="AR206" s="263"/>
      <c r="AS206" s="263"/>
      <c r="AT206" s="263"/>
      <c r="AU206" s="263"/>
      <c r="AV206" s="263"/>
      <c r="AW206" s="263"/>
      <c r="AX206" s="263"/>
      <c r="AY206" s="263"/>
      <c r="AZ206" s="263"/>
      <c r="BA206" s="263"/>
      <c r="BB206" s="263"/>
    </row>
    <row r="207" spans="1:74" ht="15.75" x14ac:dyDescent="0.25">
      <c r="B207" s="289"/>
      <c r="C207" s="290"/>
      <c r="D207" s="291"/>
      <c r="E207" s="291"/>
      <c r="F207" s="291"/>
      <c r="G207" s="291"/>
      <c r="H207" s="291"/>
      <c r="I207" s="291"/>
      <c r="J207" s="292"/>
      <c r="K207" s="293"/>
      <c r="L207" s="293"/>
      <c r="M207" s="293"/>
      <c r="N207" s="294"/>
      <c r="O207" s="295"/>
      <c r="P207" s="295"/>
      <c r="Q207" s="295"/>
      <c r="R207" s="295"/>
      <c r="S207" s="295"/>
      <c r="T207" s="295"/>
      <c r="U207" s="295"/>
      <c r="V207" s="296"/>
      <c r="W207" s="296"/>
      <c r="X207" s="296"/>
      <c r="Y207" s="296"/>
      <c r="Z207" s="291"/>
      <c r="AA207" s="297"/>
      <c r="AB207" s="259"/>
      <c r="AC207" s="288">
        <f t="shared" si="8"/>
        <v>0</v>
      </c>
      <c r="AD207" s="261" t="str">
        <f t="shared" si="9"/>
        <v/>
      </c>
      <c r="AE207" s="402"/>
      <c r="AF207" s="262"/>
      <c r="AG207" s="263"/>
      <c r="AH207" s="263"/>
      <c r="AI207" s="263"/>
      <c r="AJ207" s="263"/>
      <c r="AK207" s="263"/>
      <c r="AL207" s="263"/>
      <c r="AM207" s="263"/>
      <c r="AN207" s="263"/>
      <c r="AO207" s="263"/>
      <c r="AP207" s="263"/>
      <c r="AQ207" s="263"/>
      <c r="AR207" s="263"/>
      <c r="AS207" s="263"/>
      <c r="AT207" s="263"/>
      <c r="AU207" s="263"/>
      <c r="AV207" s="263"/>
      <c r="AW207" s="263"/>
      <c r="AX207" s="263"/>
      <c r="AY207" s="263"/>
      <c r="AZ207" s="263"/>
      <c r="BA207" s="263"/>
      <c r="BB207" s="263"/>
      <c r="BC207" s="123"/>
      <c r="BH207" s="300"/>
      <c r="BV207" s="125"/>
    </row>
    <row r="208" spans="1:74" ht="15.75" x14ac:dyDescent="0.25">
      <c r="B208" s="289"/>
      <c r="C208" s="290"/>
      <c r="D208" s="291"/>
      <c r="E208" s="291"/>
      <c r="F208" s="291"/>
      <c r="G208" s="291"/>
      <c r="H208" s="291"/>
      <c r="I208" s="291"/>
      <c r="J208" s="292"/>
      <c r="K208" s="293"/>
      <c r="L208" s="293"/>
      <c r="M208" s="293"/>
      <c r="N208" s="294"/>
      <c r="O208" s="295"/>
      <c r="P208" s="295"/>
      <c r="Q208" s="295"/>
      <c r="R208" s="295"/>
      <c r="S208" s="295"/>
      <c r="T208" s="295"/>
      <c r="U208" s="295"/>
      <c r="V208" s="296"/>
      <c r="W208" s="296"/>
      <c r="X208" s="296"/>
      <c r="Y208" s="296"/>
      <c r="Z208" s="291"/>
      <c r="AA208" s="297"/>
      <c r="AB208" s="259"/>
      <c r="AC208" s="288">
        <f t="shared" si="8"/>
        <v>0</v>
      </c>
      <c r="AD208" s="261" t="str">
        <f t="shared" si="9"/>
        <v/>
      </c>
      <c r="AE208" s="402"/>
      <c r="AF208" s="262"/>
      <c r="AG208" s="263"/>
      <c r="AH208" s="263"/>
      <c r="AI208" s="263"/>
      <c r="AJ208" s="263"/>
      <c r="AK208" s="263"/>
      <c r="AL208" s="263"/>
      <c r="AM208" s="263"/>
      <c r="AN208" s="263"/>
      <c r="AO208" s="263"/>
      <c r="AP208" s="263"/>
      <c r="AQ208" s="263"/>
      <c r="AR208" s="263"/>
      <c r="AS208" s="263"/>
      <c r="AT208" s="263"/>
      <c r="AU208" s="263"/>
      <c r="AV208" s="263"/>
      <c r="AW208" s="263"/>
      <c r="AX208" s="263"/>
      <c r="AY208" s="263"/>
      <c r="AZ208" s="263"/>
      <c r="BA208" s="263"/>
      <c r="BB208" s="263"/>
    </row>
    <row r="209" spans="2:54" ht="15.75" x14ac:dyDescent="0.25">
      <c r="B209" s="289"/>
      <c r="C209" s="290"/>
      <c r="D209" s="291"/>
      <c r="E209" s="291"/>
      <c r="F209" s="291"/>
      <c r="G209" s="291"/>
      <c r="H209" s="291"/>
      <c r="I209" s="291"/>
      <c r="J209" s="292"/>
      <c r="K209" s="293"/>
      <c r="L209" s="293"/>
      <c r="M209" s="293"/>
      <c r="N209" s="294"/>
      <c r="O209" s="295"/>
      <c r="P209" s="295"/>
      <c r="Q209" s="295"/>
      <c r="R209" s="295"/>
      <c r="S209" s="295"/>
      <c r="T209" s="295"/>
      <c r="U209" s="295"/>
      <c r="V209" s="296"/>
      <c r="W209" s="296"/>
      <c r="X209" s="296"/>
      <c r="Y209" s="296"/>
      <c r="Z209" s="291"/>
      <c r="AA209" s="297"/>
      <c r="AB209" s="259"/>
      <c r="AC209" s="288">
        <f t="shared" si="8"/>
        <v>0</v>
      </c>
      <c r="AD209" s="261" t="str">
        <f t="shared" si="9"/>
        <v/>
      </c>
      <c r="AE209" s="402"/>
      <c r="AF209" s="262"/>
      <c r="AG209" s="263"/>
      <c r="AH209" s="263"/>
      <c r="AI209" s="263"/>
      <c r="AJ209" s="263"/>
      <c r="AK209" s="263"/>
      <c r="AL209" s="263"/>
      <c r="AM209" s="263"/>
      <c r="AN209" s="263"/>
      <c r="AO209" s="263"/>
      <c r="AP209" s="263"/>
      <c r="AQ209" s="263"/>
      <c r="AR209" s="263"/>
      <c r="AS209" s="263"/>
      <c r="AT209" s="263"/>
      <c r="AU209" s="263"/>
      <c r="AV209" s="263"/>
      <c r="AW209" s="263"/>
      <c r="AX209" s="263"/>
      <c r="AY209" s="263"/>
      <c r="AZ209" s="263"/>
      <c r="BA209" s="263"/>
      <c r="BB209" s="263"/>
    </row>
    <row r="210" spans="2:54" ht="15.75" x14ac:dyDescent="0.25">
      <c r="B210" s="289"/>
      <c r="C210" s="290"/>
      <c r="D210" s="291"/>
      <c r="E210" s="291"/>
      <c r="F210" s="291"/>
      <c r="G210" s="291"/>
      <c r="H210" s="291"/>
      <c r="I210" s="291"/>
      <c r="J210" s="292"/>
      <c r="K210" s="293"/>
      <c r="L210" s="293"/>
      <c r="M210" s="293"/>
      <c r="N210" s="294"/>
      <c r="O210" s="295"/>
      <c r="P210" s="295"/>
      <c r="Q210" s="295"/>
      <c r="R210" s="295"/>
      <c r="S210" s="295"/>
      <c r="T210" s="295"/>
      <c r="U210" s="295"/>
      <c r="V210" s="296"/>
      <c r="W210" s="296"/>
      <c r="X210" s="296"/>
      <c r="Y210" s="296"/>
      <c r="Z210" s="291"/>
      <c r="AA210" s="297"/>
      <c r="AB210" s="259"/>
      <c r="AC210" s="288">
        <f t="shared" si="8"/>
        <v>0</v>
      </c>
      <c r="AD210" s="261" t="str">
        <f t="shared" si="9"/>
        <v/>
      </c>
      <c r="AE210" s="402"/>
      <c r="AF210" s="262"/>
      <c r="AG210" s="263"/>
      <c r="AH210" s="263"/>
      <c r="AI210" s="263"/>
      <c r="AJ210" s="263"/>
      <c r="AK210" s="263"/>
      <c r="AL210" s="263"/>
      <c r="AM210" s="263"/>
      <c r="AN210" s="263"/>
      <c r="AO210" s="263"/>
      <c r="AP210" s="263"/>
      <c r="AQ210" s="263"/>
      <c r="AR210" s="263"/>
      <c r="AS210" s="263"/>
      <c r="AT210" s="263"/>
      <c r="AU210" s="263"/>
      <c r="AV210" s="263"/>
      <c r="AW210" s="263"/>
      <c r="AX210" s="263"/>
      <c r="AY210" s="263"/>
      <c r="AZ210" s="263"/>
      <c r="BA210" s="263"/>
      <c r="BB210" s="263"/>
    </row>
    <row r="211" spans="2:54" ht="15.75" x14ac:dyDescent="0.25">
      <c r="B211" s="289"/>
      <c r="C211" s="290"/>
      <c r="D211" s="291"/>
      <c r="E211" s="291"/>
      <c r="F211" s="291"/>
      <c r="G211" s="291"/>
      <c r="H211" s="291"/>
      <c r="I211" s="291"/>
      <c r="J211" s="292"/>
      <c r="K211" s="293"/>
      <c r="L211" s="293"/>
      <c r="M211" s="293"/>
      <c r="N211" s="294"/>
      <c r="O211" s="295"/>
      <c r="P211" s="295"/>
      <c r="Q211" s="295"/>
      <c r="R211" s="295"/>
      <c r="S211" s="295"/>
      <c r="T211" s="295"/>
      <c r="U211" s="295"/>
      <c r="V211" s="296"/>
      <c r="W211" s="291"/>
      <c r="X211" s="291"/>
      <c r="Y211" s="291"/>
      <c r="Z211" s="291"/>
      <c r="AA211" s="297"/>
      <c r="AB211" s="259"/>
      <c r="AC211" s="288">
        <f t="shared" si="8"/>
        <v>0</v>
      </c>
      <c r="AD211" s="261" t="str">
        <f t="shared" si="9"/>
        <v/>
      </c>
      <c r="AE211" s="402"/>
      <c r="AF211" s="262"/>
      <c r="AG211" s="263"/>
      <c r="AH211" s="263"/>
      <c r="AI211" s="263"/>
      <c r="AJ211" s="263"/>
      <c r="AK211" s="263"/>
      <c r="AL211" s="263"/>
      <c r="AM211" s="263"/>
      <c r="AN211" s="263"/>
      <c r="AO211" s="263"/>
      <c r="AP211" s="263"/>
      <c r="AQ211" s="263"/>
      <c r="AR211" s="263"/>
      <c r="AS211" s="263"/>
      <c r="AT211" s="263"/>
      <c r="AU211" s="263"/>
      <c r="AV211" s="263"/>
      <c r="AW211" s="263"/>
      <c r="AX211" s="263"/>
      <c r="AY211" s="263"/>
      <c r="AZ211" s="263"/>
      <c r="BA211" s="263"/>
      <c r="BB211" s="263"/>
    </row>
    <row r="212" spans="2:54" ht="15.75" x14ac:dyDescent="0.25">
      <c r="B212" s="289"/>
      <c r="C212" s="290"/>
      <c r="D212" s="291"/>
      <c r="E212" s="291"/>
      <c r="F212" s="291"/>
      <c r="G212" s="291"/>
      <c r="H212" s="291"/>
      <c r="I212" s="291"/>
      <c r="J212" s="292"/>
      <c r="K212" s="293"/>
      <c r="L212" s="293"/>
      <c r="M212" s="293"/>
      <c r="N212" s="294"/>
      <c r="O212" s="295"/>
      <c r="P212" s="295"/>
      <c r="Q212" s="295"/>
      <c r="R212" s="295"/>
      <c r="S212" s="295"/>
      <c r="T212" s="295"/>
      <c r="U212" s="295"/>
      <c r="V212" s="296"/>
      <c r="W212" s="291"/>
      <c r="X212" s="291"/>
      <c r="Y212" s="291"/>
      <c r="Z212" s="291"/>
      <c r="AA212" s="297"/>
      <c r="AB212" s="259"/>
      <c r="AC212" s="288">
        <f t="shared" si="8"/>
        <v>0</v>
      </c>
      <c r="AD212" s="261" t="str">
        <f t="shared" si="9"/>
        <v/>
      </c>
      <c r="AE212" s="402"/>
      <c r="AF212" s="262"/>
      <c r="AG212" s="263"/>
      <c r="AH212" s="263"/>
      <c r="AI212" s="263"/>
      <c r="AJ212" s="263"/>
      <c r="AK212" s="263"/>
      <c r="AL212" s="263"/>
      <c r="AM212" s="263"/>
      <c r="AN212" s="263"/>
      <c r="AO212" s="263"/>
      <c r="AP212" s="263"/>
      <c r="AQ212" s="263"/>
      <c r="AR212" s="263"/>
      <c r="AS212" s="263"/>
      <c r="AT212" s="263"/>
      <c r="AU212" s="263"/>
      <c r="AV212" s="263"/>
      <c r="AW212" s="263"/>
      <c r="AX212" s="263"/>
      <c r="AY212" s="263"/>
      <c r="AZ212" s="263"/>
      <c r="BA212" s="263"/>
      <c r="BB212" s="263"/>
    </row>
    <row r="213" spans="2:54" ht="15.75" x14ac:dyDescent="0.25">
      <c r="B213" s="289"/>
      <c r="C213" s="290"/>
      <c r="D213" s="291"/>
      <c r="E213" s="291"/>
      <c r="F213" s="291"/>
      <c r="G213" s="291"/>
      <c r="H213" s="291"/>
      <c r="I213" s="291"/>
      <c r="J213" s="292"/>
      <c r="K213" s="293"/>
      <c r="L213" s="293"/>
      <c r="M213" s="293"/>
      <c r="N213" s="294"/>
      <c r="O213" s="295"/>
      <c r="P213" s="295"/>
      <c r="Q213" s="295"/>
      <c r="R213" s="295"/>
      <c r="S213" s="295"/>
      <c r="T213" s="295"/>
      <c r="U213" s="295"/>
      <c r="V213" s="296"/>
      <c r="W213" s="291"/>
      <c r="X213" s="291"/>
      <c r="Y213" s="291"/>
      <c r="Z213" s="291"/>
      <c r="AA213" s="297"/>
      <c r="AB213" s="259"/>
      <c r="AC213" s="288">
        <f t="shared" si="8"/>
        <v>0</v>
      </c>
      <c r="AD213" s="261" t="str">
        <f t="shared" si="9"/>
        <v/>
      </c>
      <c r="AE213" s="402"/>
      <c r="AF213" s="262"/>
      <c r="AG213" s="263"/>
      <c r="AH213" s="263"/>
      <c r="AI213" s="263"/>
      <c r="AJ213" s="263"/>
      <c r="AK213" s="263"/>
      <c r="AL213" s="263"/>
      <c r="AM213" s="263"/>
      <c r="AN213" s="263"/>
      <c r="AO213" s="263"/>
      <c r="AP213" s="263"/>
      <c r="AQ213" s="263"/>
      <c r="AR213" s="263"/>
      <c r="AS213" s="263"/>
      <c r="AT213" s="263"/>
      <c r="AU213" s="263"/>
      <c r="AV213" s="263"/>
      <c r="AW213" s="263"/>
      <c r="AX213" s="263"/>
      <c r="AY213" s="263"/>
      <c r="AZ213" s="263"/>
      <c r="BA213" s="263"/>
      <c r="BB213" s="263"/>
    </row>
    <row r="214" spans="2:54" ht="15.75" x14ac:dyDescent="0.25">
      <c r="B214" s="289"/>
      <c r="C214" s="290"/>
      <c r="D214" s="291"/>
      <c r="E214" s="291"/>
      <c r="F214" s="291"/>
      <c r="G214" s="291"/>
      <c r="H214" s="291"/>
      <c r="I214" s="291"/>
      <c r="J214" s="292"/>
      <c r="K214" s="293"/>
      <c r="L214" s="293"/>
      <c r="M214" s="293"/>
      <c r="N214" s="294"/>
      <c r="O214" s="295"/>
      <c r="P214" s="295"/>
      <c r="Q214" s="295"/>
      <c r="R214" s="295"/>
      <c r="S214" s="295"/>
      <c r="T214" s="295"/>
      <c r="U214" s="295"/>
      <c r="V214" s="296"/>
      <c r="W214" s="291"/>
      <c r="X214" s="291"/>
      <c r="Y214" s="291"/>
      <c r="Z214" s="291"/>
      <c r="AA214" s="297"/>
      <c r="AB214" s="259"/>
      <c r="AC214" s="288">
        <f t="shared" si="8"/>
        <v>0</v>
      </c>
      <c r="AD214" s="261" t="str">
        <f t="shared" si="9"/>
        <v/>
      </c>
      <c r="AE214" s="402"/>
      <c r="AF214" s="262"/>
      <c r="AG214" s="263"/>
      <c r="AH214" s="263"/>
      <c r="AI214" s="263"/>
      <c r="AJ214" s="263"/>
      <c r="AK214" s="263"/>
      <c r="AL214" s="263"/>
      <c r="AM214" s="263"/>
      <c r="AN214" s="263"/>
      <c r="AO214" s="263"/>
      <c r="AP214" s="263"/>
      <c r="AQ214" s="263"/>
      <c r="AR214" s="263"/>
      <c r="AS214" s="263"/>
      <c r="AT214" s="263"/>
      <c r="AU214" s="263"/>
      <c r="AV214" s="263"/>
      <c r="AW214" s="263"/>
      <c r="AX214" s="263"/>
      <c r="AY214" s="263"/>
      <c r="AZ214" s="263"/>
      <c r="BA214" s="263"/>
      <c r="BB214" s="263"/>
    </row>
    <row r="215" spans="2:54" ht="15.75" x14ac:dyDescent="0.25">
      <c r="B215" s="289"/>
      <c r="C215" s="290"/>
      <c r="D215" s="291"/>
      <c r="E215" s="291"/>
      <c r="F215" s="291"/>
      <c r="G215" s="291"/>
      <c r="H215" s="291"/>
      <c r="I215" s="291"/>
      <c r="J215" s="292"/>
      <c r="K215" s="293"/>
      <c r="L215" s="293"/>
      <c r="M215" s="293"/>
      <c r="N215" s="294"/>
      <c r="O215" s="295"/>
      <c r="P215" s="295"/>
      <c r="Q215" s="295"/>
      <c r="R215" s="295"/>
      <c r="S215" s="295"/>
      <c r="T215" s="295"/>
      <c r="U215" s="295"/>
      <c r="V215" s="296"/>
      <c r="W215" s="291"/>
      <c r="X215" s="291"/>
      <c r="Y215" s="291"/>
      <c r="Z215" s="291"/>
      <c r="AA215" s="297"/>
      <c r="AB215" s="259"/>
      <c r="AC215" s="288">
        <f t="shared" si="8"/>
        <v>0</v>
      </c>
      <c r="AD215" s="261" t="str">
        <f t="shared" si="9"/>
        <v/>
      </c>
      <c r="AE215" s="402"/>
      <c r="AF215" s="262"/>
      <c r="AG215" s="263"/>
      <c r="AH215" s="263"/>
      <c r="AI215" s="263"/>
      <c r="AJ215" s="263"/>
      <c r="AK215" s="263"/>
      <c r="AL215" s="263"/>
      <c r="AM215" s="263"/>
      <c r="AN215" s="263"/>
      <c r="AO215" s="263"/>
      <c r="AP215" s="263"/>
      <c r="AQ215" s="263"/>
      <c r="AR215" s="263"/>
      <c r="AS215" s="263"/>
      <c r="AT215" s="263"/>
      <c r="AU215" s="263"/>
      <c r="AV215" s="263"/>
      <c r="AW215" s="263"/>
      <c r="AX215" s="263"/>
      <c r="AY215" s="263"/>
      <c r="AZ215" s="263"/>
      <c r="BA215" s="263"/>
      <c r="BB215" s="263"/>
    </row>
    <row r="216" spans="2:54" ht="15.75" x14ac:dyDescent="0.25">
      <c r="B216" s="289"/>
      <c r="C216" s="290"/>
      <c r="D216" s="291"/>
      <c r="E216" s="291"/>
      <c r="F216" s="291"/>
      <c r="G216" s="291"/>
      <c r="H216" s="291"/>
      <c r="I216" s="291"/>
      <c r="J216" s="292"/>
      <c r="K216" s="293"/>
      <c r="L216" s="293"/>
      <c r="M216" s="293"/>
      <c r="N216" s="294"/>
      <c r="O216" s="295"/>
      <c r="P216" s="295"/>
      <c r="Q216" s="295"/>
      <c r="R216" s="295"/>
      <c r="S216" s="295"/>
      <c r="T216" s="295"/>
      <c r="U216" s="295"/>
      <c r="V216" s="296"/>
      <c r="W216" s="291"/>
      <c r="X216" s="291"/>
      <c r="Y216" s="291"/>
      <c r="Z216" s="291"/>
      <c r="AA216" s="297"/>
      <c r="AB216" s="259"/>
      <c r="AC216" s="288">
        <f t="shared" si="8"/>
        <v>0</v>
      </c>
      <c r="AD216" s="261" t="str">
        <f t="shared" si="9"/>
        <v/>
      </c>
      <c r="AE216" s="402"/>
      <c r="AF216" s="262"/>
      <c r="AG216" s="263"/>
      <c r="AH216" s="263"/>
      <c r="AI216" s="263"/>
      <c r="AJ216" s="263"/>
      <c r="AK216" s="263"/>
      <c r="AL216" s="263"/>
      <c r="AM216" s="263"/>
      <c r="AN216" s="263"/>
      <c r="AO216" s="263"/>
      <c r="AP216" s="263"/>
      <c r="AQ216" s="263"/>
      <c r="AR216" s="263"/>
      <c r="AS216" s="263"/>
      <c r="AT216" s="263"/>
      <c r="AU216" s="263"/>
      <c r="AV216" s="263"/>
      <c r="AW216" s="263"/>
      <c r="AX216" s="263"/>
      <c r="AY216" s="263"/>
      <c r="AZ216" s="263"/>
      <c r="BA216" s="263"/>
      <c r="BB216" s="263"/>
    </row>
    <row r="217" spans="2:54" ht="15.75" x14ac:dyDescent="0.25">
      <c r="B217" s="289"/>
      <c r="C217" s="290"/>
      <c r="D217" s="291"/>
      <c r="E217" s="291"/>
      <c r="F217" s="291"/>
      <c r="G217" s="291"/>
      <c r="H217" s="291"/>
      <c r="I217" s="291"/>
      <c r="J217" s="292"/>
      <c r="K217" s="293"/>
      <c r="L217" s="293"/>
      <c r="M217" s="293"/>
      <c r="N217" s="294"/>
      <c r="O217" s="295"/>
      <c r="P217" s="295"/>
      <c r="Q217" s="295"/>
      <c r="R217" s="295"/>
      <c r="S217" s="295"/>
      <c r="T217" s="295"/>
      <c r="U217" s="295"/>
      <c r="V217" s="296"/>
      <c r="W217" s="291"/>
      <c r="X217" s="291"/>
      <c r="Y217" s="291"/>
      <c r="Z217" s="291"/>
      <c r="AA217" s="297"/>
      <c r="AB217" s="259"/>
      <c r="AC217" s="288">
        <f t="shared" si="8"/>
        <v>0</v>
      </c>
      <c r="AD217" s="261" t="str">
        <f t="shared" si="9"/>
        <v/>
      </c>
      <c r="AE217" s="402"/>
      <c r="AF217" s="262"/>
      <c r="AG217" s="263"/>
      <c r="AH217" s="263"/>
      <c r="AI217" s="263"/>
      <c r="AJ217" s="263"/>
      <c r="AK217" s="263"/>
      <c r="AL217" s="263"/>
      <c r="AM217" s="263"/>
      <c r="AN217" s="263"/>
      <c r="AO217" s="263"/>
      <c r="AP217" s="263"/>
      <c r="AQ217" s="263"/>
      <c r="AR217" s="263"/>
      <c r="AS217" s="263"/>
      <c r="AT217" s="263"/>
      <c r="AU217" s="263"/>
      <c r="AV217" s="263"/>
      <c r="AW217" s="263"/>
      <c r="AX217" s="263"/>
      <c r="AY217" s="263"/>
      <c r="AZ217" s="263"/>
      <c r="BA217" s="263"/>
      <c r="BB217" s="263"/>
    </row>
    <row r="218" spans="2:54" ht="15.75" x14ac:dyDescent="0.25">
      <c r="B218" s="289"/>
      <c r="C218" s="290"/>
      <c r="D218" s="291"/>
      <c r="E218" s="291"/>
      <c r="F218" s="291"/>
      <c r="G218" s="291"/>
      <c r="H218" s="291"/>
      <c r="I218" s="291"/>
      <c r="J218" s="292"/>
      <c r="K218" s="293"/>
      <c r="L218" s="293"/>
      <c r="M218" s="293"/>
      <c r="N218" s="294"/>
      <c r="O218" s="295"/>
      <c r="P218" s="295"/>
      <c r="Q218" s="295"/>
      <c r="R218" s="295"/>
      <c r="S218" s="295"/>
      <c r="T218" s="295"/>
      <c r="U218" s="295"/>
      <c r="V218" s="296"/>
      <c r="W218" s="291"/>
      <c r="X218" s="291"/>
      <c r="Y218" s="291"/>
      <c r="Z218" s="291"/>
      <c r="AA218" s="297"/>
      <c r="AB218" s="259"/>
      <c r="AC218" s="288">
        <f t="shared" ref="AC218:AC281" si="10">SUMPRODUCT(AF$23:BB$23,$AF218:$BB218)</f>
        <v>0</v>
      </c>
      <c r="AD218" s="261" t="str">
        <f t="shared" ref="AD218:AD281" si="11">IFERROR((AC218/P218),"")</f>
        <v/>
      </c>
      <c r="AE218" s="402"/>
      <c r="AF218" s="262"/>
      <c r="AG218" s="263"/>
      <c r="AH218" s="263"/>
      <c r="AI218" s="263"/>
      <c r="AJ218" s="263"/>
      <c r="AK218" s="263"/>
      <c r="AL218" s="263"/>
      <c r="AM218" s="263"/>
      <c r="AN218" s="263"/>
      <c r="AO218" s="263"/>
      <c r="AP218" s="263"/>
      <c r="AQ218" s="263"/>
      <c r="AR218" s="263"/>
      <c r="AS218" s="263"/>
      <c r="AT218" s="263"/>
      <c r="AU218" s="263"/>
      <c r="AV218" s="263"/>
      <c r="AW218" s="263"/>
      <c r="AX218" s="263"/>
      <c r="AY218" s="263"/>
      <c r="AZ218" s="263"/>
      <c r="BA218" s="263"/>
      <c r="BB218" s="263"/>
    </row>
    <row r="219" spans="2:54" ht="15.75" x14ac:dyDescent="0.25">
      <c r="B219" s="289"/>
      <c r="C219" s="290"/>
      <c r="D219" s="291"/>
      <c r="E219" s="291"/>
      <c r="F219" s="291"/>
      <c r="G219" s="291"/>
      <c r="H219" s="291"/>
      <c r="I219" s="291"/>
      <c r="J219" s="292"/>
      <c r="K219" s="293"/>
      <c r="L219" s="293"/>
      <c r="M219" s="293"/>
      <c r="N219" s="294"/>
      <c r="O219" s="295"/>
      <c r="P219" s="295"/>
      <c r="Q219" s="295"/>
      <c r="R219" s="295"/>
      <c r="S219" s="295"/>
      <c r="T219" s="295"/>
      <c r="U219" s="295"/>
      <c r="V219" s="296"/>
      <c r="W219" s="291"/>
      <c r="X219" s="291"/>
      <c r="Y219" s="291"/>
      <c r="Z219" s="291"/>
      <c r="AA219" s="297"/>
      <c r="AB219" s="259"/>
      <c r="AC219" s="288">
        <f t="shared" si="10"/>
        <v>0</v>
      </c>
      <c r="AD219" s="261" t="str">
        <f t="shared" si="11"/>
        <v/>
      </c>
      <c r="AE219" s="402"/>
      <c r="AF219" s="262"/>
      <c r="AG219" s="263"/>
      <c r="AH219" s="263"/>
      <c r="AI219" s="263"/>
      <c r="AJ219" s="263"/>
      <c r="AK219" s="263"/>
      <c r="AL219" s="263"/>
      <c r="AM219" s="263"/>
      <c r="AN219" s="263"/>
      <c r="AO219" s="263"/>
      <c r="AP219" s="263"/>
      <c r="AQ219" s="263"/>
      <c r="AR219" s="263"/>
      <c r="AS219" s="263"/>
      <c r="AT219" s="263"/>
      <c r="AU219" s="263"/>
      <c r="AV219" s="263"/>
      <c r="AW219" s="263"/>
      <c r="AX219" s="263"/>
      <c r="AY219" s="263"/>
      <c r="AZ219" s="263"/>
      <c r="BA219" s="263"/>
      <c r="BB219" s="263"/>
    </row>
    <row r="220" spans="2:54" ht="15.75" x14ac:dyDescent="0.25">
      <c r="B220" s="289"/>
      <c r="C220" s="290"/>
      <c r="D220" s="291"/>
      <c r="E220" s="291"/>
      <c r="F220" s="291"/>
      <c r="G220" s="291"/>
      <c r="H220" s="291"/>
      <c r="I220" s="291"/>
      <c r="J220" s="292"/>
      <c r="K220" s="293"/>
      <c r="L220" s="293"/>
      <c r="M220" s="293"/>
      <c r="N220" s="294"/>
      <c r="O220" s="295"/>
      <c r="P220" s="295"/>
      <c r="Q220" s="295"/>
      <c r="R220" s="295"/>
      <c r="S220" s="295"/>
      <c r="T220" s="295"/>
      <c r="U220" s="295"/>
      <c r="V220" s="296"/>
      <c r="W220" s="291"/>
      <c r="X220" s="291"/>
      <c r="Y220" s="291"/>
      <c r="Z220" s="291"/>
      <c r="AA220" s="297"/>
      <c r="AB220" s="259"/>
      <c r="AC220" s="288">
        <f t="shared" si="10"/>
        <v>0</v>
      </c>
      <c r="AD220" s="261" t="str">
        <f t="shared" si="11"/>
        <v/>
      </c>
      <c r="AE220" s="402"/>
      <c r="AF220" s="262"/>
      <c r="AG220" s="263"/>
      <c r="AH220" s="263"/>
      <c r="AI220" s="263"/>
      <c r="AJ220" s="263"/>
      <c r="AK220" s="263"/>
      <c r="AL220" s="263"/>
      <c r="AM220" s="263"/>
      <c r="AN220" s="263"/>
      <c r="AO220" s="263"/>
      <c r="AP220" s="263"/>
      <c r="AQ220" s="263"/>
      <c r="AR220" s="263"/>
      <c r="AS220" s="263"/>
      <c r="AT220" s="263"/>
      <c r="AU220" s="263"/>
      <c r="AV220" s="263"/>
      <c r="AW220" s="263"/>
      <c r="AX220" s="263"/>
      <c r="AY220" s="263"/>
      <c r="AZ220" s="263"/>
      <c r="BA220" s="263"/>
      <c r="BB220" s="263"/>
    </row>
    <row r="221" spans="2:54" ht="15.75" x14ac:dyDescent="0.25">
      <c r="B221" s="289"/>
      <c r="C221" s="290"/>
      <c r="D221" s="291"/>
      <c r="E221" s="291"/>
      <c r="F221" s="291"/>
      <c r="G221" s="291"/>
      <c r="H221" s="291"/>
      <c r="I221" s="291"/>
      <c r="J221" s="292"/>
      <c r="K221" s="293"/>
      <c r="L221" s="293"/>
      <c r="M221" s="293"/>
      <c r="N221" s="294"/>
      <c r="O221" s="295"/>
      <c r="P221" s="295"/>
      <c r="Q221" s="295"/>
      <c r="R221" s="295"/>
      <c r="S221" s="295"/>
      <c r="T221" s="295"/>
      <c r="U221" s="295"/>
      <c r="V221" s="296"/>
      <c r="W221" s="291"/>
      <c r="X221" s="291"/>
      <c r="Y221" s="291"/>
      <c r="Z221" s="291"/>
      <c r="AA221" s="297"/>
      <c r="AB221" s="259"/>
      <c r="AC221" s="288">
        <f t="shared" si="10"/>
        <v>0</v>
      </c>
      <c r="AD221" s="261" t="str">
        <f t="shared" si="11"/>
        <v/>
      </c>
      <c r="AE221" s="402"/>
      <c r="AF221" s="262"/>
      <c r="AG221" s="263"/>
      <c r="AH221" s="263"/>
      <c r="AI221" s="263"/>
      <c r="AJ221" s="263"/>
      <c r="AK221" s="263"/>
      <c r="AL221" s="263"/>
      <c r="AM221" s="263"/>
      <c r="AN221" s="263"/>
      <c r="AO221" s="263"/>
      <c r="AP221" s="263"/>
      <c r="AQ221" s="263"/>
      <c r="AR221" s="263"/>
      <c r="AS221" s="263"/>
      <c r="AT221" s="263"/>
      <c r="AU221" s="263"/>
      <c r="AV221" s="263"/>
      <c r="AW221" s="263"/>
      <c r="AX221" s="263"/>
      <c r="AY221" s="263"/>
      <c r="AZ221" s="263"/>
      <c r="BA221" s="263"/>
      <c r="BB221" s="263"/>
    </row>
    <row r="222" spans="2:54" ht="15.75" x14ac:dyDescent="0.25">
      <c r="B222" s="289"/>
      <c r="C222" s="290"/>
      <c r="D222" s="291"/>
      <c r="E222" s="291"/>
      <c r="F222" s="291"/>
      <c r="G222" s="291"/>
      <c r="H222" s="291"/>
      <c r="I222" s="291"/>
      <c r="J222" s="292"/>
      <c r="K222" s="293"/>
      <c r="L222" s="293"/>
      <c r="M222" s="293"/>
      <c r="N222" s="294"/>
      <c r="O222" s="295"/>
      <c r="P222" s="295"/>
      <c r="Q222" s="295"/>
      <c r="R222" s="295"/>
      <c r="S222" s="295"/>
      <c r="T222" s="295"/>
      <c r="U222" s="295"/>
      <c r="V222" s="296"/>
      <c r="W222" s="291"/>
      <c r="X222" s="291"/>
      <c r="Y222" s="291"/>
      <c r="Z222" s="291"/>
      <c r="AA222" s="297"/>
      <c r="AB222" s="259"/>
      <c r="AC222" s="288">
        <f t="shared" si="10"/>
        <v>0</v>
      </c>
      <c r="AD222" s="261" t="str">
        <f t="shared" si="11"/>
        <v/>
      </c>
      <c r="AE222" s="402"/>
      <c r="AF222" s="262"/>
      <c r="AG222" s="263"/>
      <c r="AH222" s="263"/>
      <c r="AI222" s="263"/>
      <c r="AJ222" s="263"/>
      <c r="AK222" s="263"/>
      <c r="AL222" s="263"/>
      <c r="AM222" s="263"/>
      <c r="AN222" s="263"/>
      <c r="AO222" s="263"/>
      <c r="AP222" s="263"/>
      <c r="AQ222" s="263"/>
      <c r="AR222" s="263"/>
      <c r="AS222" s="263"/>
      <c r="AT222" s="263"/>
      <c r="AU222" s="263"/>
      <c r="AV222" s="263"/>
      <c r="AW222" s="263"/>
      <c r="AX222" s="263"/>
      <c r="AY222" s="263"/>
      <c r="AZ222" s="263"/>
      <c r="BA222" s="263"/>
      <c r="BB222" s="263"/>
    </row>
    <row r="223" spans="2:54" ht="15.75" x14ac:dyDescent="0.25">
      <c r="B223" s="289"/>
      <c r="C223" s="290"/>
      <c r="D223" s="291"/>
      <c r="E223" s="291"/>
      <c r="F223" s="291"/>
      <c r="G223" s="291"/>
      <c r="H223" s="291"/>
      <c r="I223" s="291"/>
      <c r="J223" s="292"/>
      <c r="K223" s="293"/>
      <c r="L223" s="293"/>
      <c r="M223" s="293"/>
      <c r="N223" s="294"/>
      <c r="O223" s="295"/>
      <c r="P223" s="295"/>
      <c r="Q223" s="295"/>
      <c r="R223" s="295"/>
      <c r="S223" s="295"/>
      <c r="T223" s="295"/>
      <c r="U223" s="295"/>
      <c r="V223" s="296"/>
      <c r="W223" s="291"/>
      <c r="X223" s="291"/>
      <c r="Y223" s="291"/>
      <c r="Z223" s="291"/>
      <c r="AA223" s="297"/>
      <c r="AB223" s="259"/>
      <c r="AC223" s="288">
        <f t="shared" si="10"/>
        <v>0</v>
      </c>
      <c r="AD223" s="261" t="str">
        <f t="shared" si="11"/>
        <v/>
      </c>
      <c r="AE223" s="402"/>
      <c r="AF223" s="262"/>
      <c r="AG223" s="263"/>
      <c r="AH223" s="263"/>
      <c r="AI223" s="263"/>
      <c r="AJ223" s="263"/>
      <c r="AK223" s="263"/>
      <c r="AL223" s="263"/>
      <c r="AM223" s="263"/>
      <c r="AN223" s="263"/>
      <c r="AO223" s="263"/>
      <c r="AP223" s="263"/>
      <c r="AQ223" s="263"/>
      <c r="AR223" s="263"/>
      <c r="AS223" s="263"/>
      <c r="AT223" s="263"/>
      <c r="AU223" s="263"/>
      <c r="AV223" s="263"/>
      <c r="AW223" s="263"/>
      <c r="AX223" s="263"/>
      <c r="AY223" s="263"/>
      <c r="AZ223" s="263"/>
      <c r="BA223" s="263"/>
      <c r="BB223" s="263"/>
    </row>
    <row r="224" spans="2:54" ht="15.75" x14ac:dyDescent="0.25">
      <c r="B224" s="289"/>
      <c r="C224" s="290"/>
      <c r="D224" s="291"/>
      <c r="E224" s="291"/>
      <c r="F224" s="291"/>
      <c r="G224" s="291"/>
      <c r="H224" s="291"/>
      <c r="I224" s="291"/>
      <c r="J224" s="292"/>
      <c r="K224" s="293"/>
      <c r="L224" s="293"/>
      <c r="M224" s="293"/>
      <c r="N224" s="294"/>
      <c r="O224" s="295"/>
      <c r="P224" s="295"/>
      <c r="Q224" s="295"/>
      <c r="R224" s="295"/>
      <c r="S224" s="295"/>
      <c r="T224" s="295"/>
      <c r="U224" s="295"/>
      <c r="V224" s="296"/>
      <c r="W224" s="291"/>
      <c r="X224" s="291"/>
      <c r="Y224" s="291"/>
      <c r="Z224" s="291"/>
      <c r="AA224" s="297"/>
      <c r="AB224" s="259"/>
      <c r="AC224" s="288">
        <f t="shared" si="10"/>
        <v>0</v>
      </c>
      <c r="AD224" s="261" t="str">
        <f t="shared" si="11"/>
        <v/>
      </c>
      <c r="AE224" s="402"/>
      <c r="AF224" s="262"/>
      <c r="AG224" s="263"/>
      <c r="AH224" s="263"/>
      <c r="AI224" s="263"/>
      <c r="AJ224" s="263"/>
      <c r="AK224" s="263"/>
      <c r="AL224" s="263"/>
      <c r="AM224" s="263"/>
      <c r="AN224" s="263"/>
      <c r="AO224" s="263"/>
      <c r="AP224" s="263"/>
      <c r="AQ224" s="263"/>
      <c r="AR224" s="263"/>
      <c r="AS224" s="263"/>
      <c r="AT224" s="263"/>
      <c r="AU224" s="263"/>
      <c r="AV224" s="263"/>
      <c r="AW224" s="263"/>
      <c r="AX224" s="263"/>
      <c r="AY224" s="263"/>
      <c r="AZ224" s="263"/>
      <c r="BA224" s="263"/>
      <c r="BB224" s="263"/>
    </row>
    <row r="225" spans="2:54" ht="15.75" x14ac:dyDescent="0.25">
      <c r="B225" s="289"/>
      <c r="C225" s="290"/>
      <c r="D225" s="291"/>
      <c r="E225" s="291"/>
      <c r="F225" s="291"/>
      <c r="G225" s="291"/>
      <c r="H225" s="291"/>
      <c r="I225" s="291"/>
      <c r="J225" s="292"/>
      <c r="K225" s="293"/>
      <c r="L225" s="293"/>
      <c r="M225" s="293"/>
      <c r="N225" s="294"/>
      <c r="O225" s="295"/>
      <c r="P225" s="295"/>
      <c r="Q225" s="295"/>
      <c r="R225" s="295"/>
      <c r="S225" s="295"/>
      <c r="T225" s="295"/>
      <c r="U225" s="295"/>
      <c r="V225" s="296"/>
      <c r="W225" s="291"/>
      <c r="X225" s="291"/>
      <c r="Y225" s="291"/>
      <c r="Z225" s="291"/>
      <c r="AA225" s="297"/>
      <c r="AB225" s="259"/>
      <c r="AC225" s="288">
        <f t="shared" si="10"/>
        <v>0</v>
      </c>
      <c r="AD225" s="261" t="str">
        <f t="shared" si="11"/>
        <v/>
      </c>
      <c r="AE225" s="402"/>
      <c r="AF225" s="262"/>
      <c r="AG225" s="263"/>
      <c r="AH225" s="263"/>
      <c r="AI225" s="263"/>
      <c r="AJ225" s="263"/>
      <c r="AK225" s="263"/>
      <c r="AL225" s="263"/>
      <c r="AM225" s="263"/>
      <c r="AN225" s="263"/>
      <c r="AO225" s="263"/>
      <c r="AP225" s="263"/>
      <c r="AQ225" s="263"/>
      <c r="AR225" s="263"/>
      <c r="AS225" s="263"/>
      <c r="AT225" s="263"/>
      <c r="AU225" s="263"/>
      <c r="AV225" s="263"/>
      <c r="AW225" s="263"/>
      <c r="AX225" s="263"/>
      <c r="AY225" s="263"/>
      <c r="AZ225" s="263"/>
      <c r="BA225" s="263"/>
      <c r="BB225" s="263"/>
    </row>
    <row r="226" spans="2:54" ht="15.75" x14ac:dyDescent="0.25">
      <c r="B226" s="289"/>
      <c r="C226" s="290"/>
      <c r="D226" s="291"/>
      <c r="E226" s="291"/>
      <c r="F226" s="291"/>
      <c r="G226" s="291"/>
      <c r="H226" s="291"/>
      <c r="I226" s="291"/>
      <c r="J226" s="292"/>
      <c r="K226" s="293"/>
      <c r="L226" s="293"/>
      <c r="M226" s="293"/>
      <c r="N226" s="294"/>
      <c r="O226" s="295"/>
      <c r="P226" s="295"/>
      <c r="Q226" s="295"/>
      <c r="R226" s="295"/>
      <c r="S226" s="295"/>
      <c r="T226" s="295"/>
      <c r="U226" s="295"/>
      <c r="V226" s="296"/>
      <c r="W226" s="291"/>
      <c r="X226" s="291"/>
      <c r="Y226" s="291"/>
      <c r="Z226" s="291"/>
      <c r="AA226" s="297"/>
      <c r="AB226" s="259"/>
      <c r="AC226" s="288">
        <f t="shared" si="10"/>
        <v>0</v>
      </c>
      <c r="AD226" s="261" t="str">
        <f t="shared" si="11"/>
        <v/>
      </c>
      <c r="AE226" s="402"/>
      <c r="AF226" s="262"/>
      <c r="AG226" s="263"/>
      <c r="AH226" s="263"/>
      <c r="AI226" s="263"/>
      <c r="AJ226" s="263"/>
      <c r="AK226" s="263"/>
      <c r="AL226" s="263"/>
      <c r="AM226" s="263"/>
      <c r="AN226" s="263"/>
      <c r="AO226" s="263"/>
      <c r="AP226" s="263"/>
      <c r="AQ226" s="263"/>
      <c r="AR226" s="263"/>
      <c r="AS226" s="263"/>
      <c r="AT226" s="263"/>
      <c r="AU226" s="263"/>
      <c r="AV226" s="263"/>
      <c r="AW226" s="263"/>
      <c r="AX226" s="263"/>
      <c r="AY226" s="263"/>
      <c r="AZ226" s="263"/>
      <c r="BA226" s="263"/>
      <c r="BB226" s="263"/>
    </row>
    <row r="227" spans="2:54" ht="15.75" x14ac:dyDescent="0.25">
      <c r="B227" s="289"/>
      <c r="C227" s="290"/>
      <c r="D227" s="291"/>
      <c r="E227" s="291"/>
      <c r="F227" s="291"/>
      <c r="G227" s="291"/>
      <c r="H227" s="291"/>
      <c r="I227" s="291"/>
      <c r="J227" s="292"/>
      <c r="K227" s="293"/>
      <c r="L227" s="293"/>
      <c r="M227" s="293"/>
      <c r="N227" s="294"/>
      <c r="O227" s="295"/>
      <c r="P227" s="295"/>
      <c r="Q227" s="295"/>
      <c r="R227" s="295"/>
      <c r="S227" s="295"/>
      <c r="T227" s="295"/>
      <c r="U227" s="295"/>
      <c r="V227" s="296"/>
      <c r="W227" s="291"/>
      <c r="X227" s="291"/>
      <c r="Y227" s="291"/>
      <c r="Z227" s="291"/>
      <c r="AA227" s="297"/>
      <c r="AB227" s="259"/>
      <c r="AC227" s="288">
        <f t="shared" si="10"/>
        <v>0</v>
      </c>
      <c r="AD227" s="261" t="str">
        <f t="shared" si="11"/>
        <v/>
      </c>
      <c r="AE227" s="402"/>
      <c r="AF227" s="262"/>
      <c r="AG227" s="263"/>
      <c r="AH227" s="263"/>
      <c r="AI227" s="263"/>
      <c r="AJ227" s="263"/>
      <c r="AK227" s="263"/>
      <c r="AL227" s="263"/>
      <c r="AM227" s="263"/>
      <c r="AN227" s="263"/>
      <c r="AO227" s="263"/>
      <c r="AP227" s="263"/>
      <c r="AQ227" s="263"/>
      <c r="AR227" s="263"/>
      <c r="AS227" s="263"/>
      <c r="AT227" s="263"/>
      <c r="AU227" s="263"/>
      <c r="AV227" s="263"/>
      <c r="AW227" s="263"/>
      <c r="AX227" s="263"/>
      <c r="AY227" s="263"/>
      <c r="AZ227" s="263"/>
      <c r="BA227" s="263"/>
      <c r="BB227" s="263"/>
    </row>
    <row r="228" spans="2:54" ht="15.75" x14ac:dyDescent="0.25">
      <c r="B228" s="289"/>
      <c r="C228" s="290"/>
      <c r="D228" s="291"/>
      <c r="E228" s="291"/>
      <c r="F228" s="291"/>
      <c r="G228" s="291"/>
      <c r="H228" s="291"/>
      <c r="I228" s="291"/>
      <c r="J228" s="292"/>
      <c r="K228" s="293"/>
      <c r="L228" s="293"/>
      <c r="M228" s="293"/>
      <c r="N228" s="294"/>
      <c r="O228" s="295"/>
      <c r="P228" s="295"/>
      <c r="Q228" s="295"/>
      <c r="R228" s="295"/>
      <c r="S228" s="295"/>
      <c r="T228" s="295"/>
      <c r="U228" s="295"/>
      <c r="V228" s="296"/>
      <c r="W228" s="291"/>
      <c r="X228" s="291"/>
      <c r="Y228" s="291"/>
      <c r="Z228" s="291"/>
      <c r="AA228" s="297"/>
      <c r="AB228" s="259"/>
      <c r="AC228" s="288">
        <f t="shared" si="10"/>
        <v>0</v>
      </c>
      <c r="AD228" s="261" t="str">
        <f t="shared" si="11"/>
        <v/>
      </c>
      <c r="AE228" s="402"/>
      <c r="AF228" s="262"/>
      <c r="AG228" s="263"/>
      <c r="AH228" s="263"/>
      <c r="AI228" s="263"/>
      <c r="AJ228" s="263"/>
      <c r="AK228" s="263"/>
      <c r="AL228" s="263"/>
      <c r="AM228" s="263"/>
      <c r="AN228" s="263"/>
      <c r="AO228" s="263"/>
      <c r="AP228" s="263"/>
      <c r="AQ228" s="263"/>
      <c r="AR228" s="263"/>
      <c r="AS228" s="263"/>
      <c r="AT228" s="263"/>
      <c r="AU228" s="263"/>
      <c r="AV228" s="263"/>
      <c r="AW228" s="263"/>
      <c r="AX228" s="263"/>
      <c r="AY228" s="263"/>
      <c r="AZ228" s="263"/>
      <c r="BA228" s="263"/>
      <c r="BB228" s="263"/>
    </row>
    <row r="229" spans="2:54" ht="15.75" x14ac:dyDescent="0.25">
      <c r="B229" s="289"/>
      <c r="C229" s="290"/>
      <c r="D229" s="291"/>
      <c r="E229" s="291"/>
      <c r="F229" s="291"/>
      <c r="G229" s="291"/>
      <c r="H229" s="291"/>
      <c r="I229" s="291"/>
      <c r="J229" s="292"/>
      <c r="K229" s="293"/>
      <c r="L229" s="293"/>
      <c r="M229" s="293"/>
      <c r="N229" s="294"/>
      <c r="O229" s="295"/>
      <c r="P229" s="295"/>
      <c r="Q229" s="295"/>
      <c r="R229" s="295"/>
      <c r="S229" s="295"/>
      <c r="T229" s="295"/>
      <c r="U229" s="295"/>
      <c r="V229" s="296"/>
      <c r="W229" s="291"/>
      <c r="X229" s="291"/>
      <c r="Y229" s="291"/>
      <c r="Z229" s="291"/>
      <c r="AA229" s="297"/>
      <c r="AB229" s="259"/>
      <c r="AC229" s="288">
        <f t="shared" si="10"/>
        <v>0</v>
      </c>
      <c r="AD229" s="261" t="str">
        <f t="shared" si="11"/>
        <v/>
      </c>
      <c r="AE229" s="402"/>
      <c r="AF229" s="262"/>
      <c r="AG229" s="263"/>
      <c r="AH229" s="263"/>
      <c r="AI229" s="263"/>
      <c r="AJ229" s="263"/>
      <c r="AK229" s="263"/>
      <c r="AL229" s="263"/>
      <c r="AM229" s="263"/>
      <c r="AN229" s="263"/>
      <c r="AO229" s="263"/>
      <c r="AP229" s="263"/>
      <c r="AQ229" s="263"/>
      <c r="AR229" s="263"/>
      <c r="AS229" s="263"/>
      <c r="AT229" s="263"/>
      <c r="AU229" s="263"/>
      <c r="AV229" s="263"/>
      <c r="AW229" s="263"/>
      <c r="AX229" s="263"/>
      <c r="AY229" s="263"/>
      <c r="AZ229" s="263"/>
      <c r="BA229" s="263"/>
      <c r="BB229" s="263"/>
    </row>
    <row r="230" spans="2:54" ht="15.75" x14ac:dyDescent="0.25">
      <c r="B230" s="289"/>
      <c r="C230" s="290"/>
      <c r="D230" s="291"/>
      <c r="E230" s="291"/>
      <c r="F230" s="291"/>
      <c r="G230" s="291"/>
      <c r="H230" s="291"/>
      <c r="I230" s="291"/>
      <c r="J230" s="292"/>
      <c r="K230" s="293"/>
      <c r="L230" s="293"/>
      <c r="M230" s="293"/>
      <c r="N230" s="294"/>
      <c r="O230" s="295"/>
      <c r="P230" s="295"/>
      <c r="Q230" s="295"/>
      <c r="R230" s="295"/>
      <c r="S230" s="295"/>
      <c r="T230" s="295"/>
      <c r="U230" s="295"/>
      <c r="V230" s="296"/>
      <c r="W230" s="291"/>
      <c r="X230" s="291"/>
      <c r="Y230" s="291"/>
      <c r="Z230" s="291"/>
      <c r="AA230" s="297"/>
      <c r="AB230" s="259"/>
      <c r="AC230" s="288">
        <f t="shared" si="10"/>
        <v>0</v>
      </c>
      <c r="AD230" s="261" t="str">
        <f t="shared" si="11"/>
        <v/>
      </c>
      <c r="AE230" s="402"/>
      <c r="AF230" s="262"/>
      <c r="AG230" s="263"/>
      <c r="AH230" s="263"/>
      <c r="AI230" s="263"/>
      <c r="AJ230" s="263"/>
      <c r="AK230" s="263"/>
      <c r="AL230" s="263"/>
      <c r="AM230" s="263"/>
      <c r="AN230" s="263"/>
      <c r="AO230" s="263"/>
      <c r="AP230" s="263"/>
      <c r="AQ230" s="263"/>
      <c r="AR230" s="263"/>
      <c r="AS230" s="263"/>
      <c r="AT230" s="263"/>
      <c r="AU230" s="263"/>
      <c r="AV230" s="263"/>
      <c r="AW230" s="263"/>
      <c r="AX230" s="263"/>
      <c r="AY230" s="263"/>
      <c r="AZ230" s="263"/>
      <c r="BA230" s="263"/>
      <c r="BB230" s="263"/>
    </row>
    <row r="231" spans="2:54" ht="15.75" x14ac:dyDescent="0.25">
      <c r="B231" s="289"/>
      <c r="C231" s="290"/>
      <c r="D231" s="291"/>
      <c r="E231" s="291"/>
      <c r="F231" s="291"/>
      <c r="G231" s="291"/>
      <c r="H231" s="291"/>
      <c r="I231" s="291"/>
      <c r="J231" s="292"/>
      <c r="K231" s="293"/>
      <c r="L231" s="293"/>
      <c r="M231" s="293"/>
      <c r="N231" s="294"/>
      <c r="O231" s="295"/>
      <c r="P231" s="295"/>
      <c r="Q231" s="295"/>
      <c r="R231" s="295"/>
      <c r="S231" s="295"/>
      <c r="T231" s="295"/>
      <c r="U231" s="295"/>
      <c r="V231" s="296"/>
      <c r="W231" s="291"/>
      <c r="X231" s="291"/>
      <c r="Y231" s="291"/>
      <c r="Z231" s="291"/>
      <c r="AA231" s="297"/>
      <c r="AB231" s="259"/>
      <c r="AC231" s="288">
        <f t="shared" si="10"/>
        <v>0</v>
      </c>
      <c r="AD231" s="261" t="str">
        <f t="shared" si="11"/>
        <v/>
      </c>
      <c r="AE231" s="402"/>
      <c r="AF231" s="262"/>
      <c r="AG231" s="263"/>
      <c r="AH231" s="263"/>
      <c r="AI231" s="263"/>
      <c r="AJ231" s="263"/>
      <c r="AK231" s="263"/>
      <c r="AL231" s="263"/>
      <c r="AM231" s="263"/>
      <c r="AN231" s="263"/>
      <c r="AO231" s="263"/>
      <c r="AP231" s="263"/>
      <c r="AQ231" s="263"/>
      <c r="AR231" s="263"/>
      <c r="AS231" s="263"/>
      <c r="AT231" s="263"/>
      <c r="AU231" s="263"/>
      <c r="AV231" s="263"/>
      <c r="AW231" s="263"/>
      <c r="AX231" s="263"/>
      <c r="AY231" s="263"/>
      <c r="AZ231" s="263"/>
      <c r="BA231" s="263"/>
      <c r="BB231" s="263"/>
    </row>
    <row r="232" spans="2:54" ht="15.75" x14ac:dyDescent="0.25">
      <c r="B232" s="289"/>
      <c r="C232" s="290"/>
      <c r="D232" s="291"/>
      <c r="E232" s="291"/>
      <c r="F232" s="291"/>
      <c r="G232" s="291"/>
      <c r="H232" s="291"/>
      <c r="I232" s="291"/>
      <c r="J232" s="292"/>
      <c r="K232" s="293"/>
      <c r="L232" s="293"/>
      <c r="M232" s="293"/>
      <c r="N232" s="294"/>
      <c r="O232" s="295"/>
      <c r="P232" s="295"/>
      <c r="Q232" s="295"/>
      <c r="R232" s="295"/>
      <c r="S232" s="295"/>
      <c r="T232" s="295"/>
      <c r="U232" s="295"/>
      <c r="V232" s="296"/>
      <c r="W232" s="291"/>
      <c r="X232" s="291"/>
      <c r="Y232" s="291"/>
      <c r="Z232" s="291"/>
      <c r="AA232" s="297"/>
      <c r="AB232" s="259"/>
      <c r="AC232" s="288">
        <f t="shared" si="10"/>
        <v>0</v>
      </c>
      <c r="AD232" s="261" t="str">
        <f t="shared" si="11"/>
        <v/>
      </c>
      <c r="AE232" s="402"/>
      <c r="AF232" s="262"/>
      <c r="AG232" s="263"/>
      <c r="AH232" s="263"/>
      <c r="AI232" s="263"/>
      <c r="AJ232" s="263"/>
      <c r="AK232" s="263"/>
      <c r="AL232" s="263"/>
      <c r="AM232" s="263"/>
      <c r="AN232" s="263"/>
      <c r="AO232" s="263"/>
      <c r="AP232" s="263"/>
      <c r="AQ232" s="263"/>
      <c r="AR232" s="263"/>
      <c r="AS232" s="263"/>
      <c r="AT232" s="263"/>
      <c r="AU232" s="263"/>
      <c r="AV232" s="263"/>
      <c r="AW232" s="263"/>
      <c r="AX232" s="263"/>
      <c r="AY232" s="263"/>
      <c r="AZ232" s="263"/>
      <c r="BA232" s="263"/>
      <c r="BB232" s="263"/>
    </row>
    <row r="233" spans="2:54" ht="15.75" x14ac:dyDescent="0.25">
      <c r="B233" s="289"/>
      <c r="C233" s="290"/>
      <c r="D233" s="291"/>
      <c r="E233" s="291"/>
      <c r="F233" s="291"/>
      <c r="G233" s="291"/>
      <c r="H233" s="291"/>
      <c r="I233" s="291"/>
      <c r="J233" s="292"/>
      <c r="K233" s="293"/>
      <c r="L233" s="293"/>
      <c r="M233" s="293"/>
      <c r="N233" s="294"/>
      <c r="O233" s="295"/>
      <c r="P233" s="295"/>
      <c r="Q233" s="295"/>
      <c r="R233" s="295"/>
      <c r="S233" s="295"/>
      <c r="T233" s="295"/>
      <c r="U233" s="295"/>
      <c r="V233" s="296"/>
      <c r="W233" s="291"/>
      <c r="X233" s="291"/>
      <c r="Y233" s="291"/>
      <c r="Z233" s="291"/>
      <c r="AA233" s="297"/>
      <c r="AB233" s="259"/>
      <c r="AC233" s="288">
        <f t="shared" si="10"/>
        <v>0</v>
      </c>
      <c r="AD233" s="261" t="str">
        <f t="shared" si="11"/>
        <v/>
      </c>
      <c r="AE233" s="402"/>
      <c r="AF233" s="262"/>
      <c r="AG233" s="263"/>
      <c r="AH233" s="263"/>
      <c r="AI233" s="263"/>
      <c r="AJ233" s="263"/>
      <c r="AK233" s="263"/>
      <c r="AL233" s="263"/>
      <c r="AM233" s="263"/>
      <c r="AN233" s="263"/>
      <c r="AO233" s="263"/>
      <c r="AP233" s="263"/>
      <c r="AQ233" s="263"/>
      <c r="AR233" s="263"/>
      <c r="AS233" s="263"/>
      <c r="AT233" s="263"/>
      <c r="AU233" s="263"/>
      <c r="AV233" s="263"/>
      <c r="AW233" s="263"/>
      <c r="AX233" s="263"/>
      <c r="AY233" s="263"/>
      <c r="AZ233" s="263"/>
      <c r="BA233" s="263"/>
      <c r="BB233" s="263"/>
    </row>
    <row r="234" spans="2:54" ht="15.75" x14ac:dyDescent="0.25">
      <c r="B234" s="289"/>
      <c r="C234" s="290"/>
      <c r="D234" s="291"/>
      <c r="E234" s="291"/>
      <c r="F234" s="291"/>
      <c r="G234" s="291"/>
      <c r="H234" s="291"/>
      <c r="I234" s="291"/>
      <c r="J234" s="292"/>
      <c r="K234" s="293"/>
      <c r="L234" s="293"/>
      <c r="M234" s="293"/>
      <c r="N234" s="294"/>
      <c r="O234" s="295"/>
      <c r="P234" s="295"/>
      <c r="Q234" s="295"/>
      <c r="R234" s="295"/>
      <c r="S234" s="295"/>
      <c r="T234" s="295"/>
      <c r="U234" s="295"/>
      <c r="V234" s="296"/>
      <c r="W234" s="291"/>
      <c r="X234" s="291"/>
      <c r="Y234" s="291"/>
      <c r="Z234" s="291"/>
      <c r="AA234" s="297"/>
      <c r="AB234" s="259"/>
      <c r="AC234" s="288">
        <f t="shared" si="10"/>
        <v>0</v>
      </c>
      <c r="AD234" s="261" t="str">
        <f t="shared" si="11"/>
        <v/>
      </c>
      <c r="AE234" s="402"/>
      <c r="AF234" s="262"/>
      <c r="AG234" s="263"/>
      <c r="AH234" s="263"/>
      <c r="AI234" s="263"/>
      <c r="AJ234" s="263"/>
      <c r="AK234" s="263"/>
      <c r="AL234" s="263"/>
      <c r="AM234" s="263"/>
      <c r="AN234" s="263"/>
      <c r="AO234" s="263"/>
      <c r="AP234" s="263"/>
      <c r="AQ234" s="263"/>
      <c r="AR234" s="263"/>
      <c r="AS234" s="263"/>
      <c r="AT234" s="263"/>
      <c r="AU234" s="263"/>
      <c r="AV234" s="263"/>
      <c r="AW234" s="263"/>
      <c r="AX234" s="263"/>
      <c r="AY234" s="263"/>
      <c r="AZ234" s="263"/>
      <c r="BA234" s="263"/>
      <c r="BB234" s="263"/>
    </row>
    <row r="235" spans="2:54" ht="15.75" x14ac:dyDescent="0.25">
      <c r="B235" s="289"/>
      <c r="C235" s="290"/>
      <c r="D235" s="291"/>
      <c r="E235" s="291"/>
      <c r="F235" s="291"/>
      <c r="G235" s="291"/>
      <c r="H235" s="291"/>
      <c r="I235" s="291"/>
      <c r="J235" s="292"/>
      <c r="K235" s="293"/>
      <c r="L235" s="293"/>
      <c r="M235" s="293"/>
      <c r="N235" s="294"/>
      <c r="O235" s="295"/>
      <c r="P235" s="295"/>
      <c r="Q235" s="295"/>
      <c r="R235" s="295"/>
      <c r="S235" s="295"/>
      <c r="T235" s="295"/>
      <c r="U235" s="295"/>
      <c r="V235" s="296"/>
      <c r="W235" s="291"/>
      <c r="X235" s="291"/>
      <c r="Y235" s="291"/>
      <c r="Z235" s="291"/>
      <c r="AA235" s="297"/>
      <c r="AB235" s="259"/>
      <c r="AC235" s="288">
        <f t="shared" si="10"/>
        <v>0</v>
      </c>
      <c r="AD235" s="261" t="str">
        <f t="shared" si="11"/>
        <v/>
      </c>
      <c r="AE235" s="402"/>
      <c r="AF235" s="262"/>
      <c r="AG235" s="263"/>
      <c r="AH235" s="263"/>
      <c r="AI235" s="263"/>
      <c r="AJ235" s="263"/>
      <c r="AK235" s="263"/>
      <c r="AL235" s="263"/>
      <c r="AM235" s="263"/>
      <c r="AN235" s="263"/>
      <c r="AO235" s="263"/>
      <c r="AP235" s="263"/>
      <c r="AQ235" s="263"/>
      <c r="AR235" s="263"/>
      <c r="AS235" s="263"/>
      <c r="AT235" s="263"/>
      <c r="AU235" s="263"/>
      <c r="AV235" s="263"/>
      <c r="AW235" s="263"/>
      <c r="AX235" s="263"/>
      <c r="AY235" s="263"/>
      <c r="AZ235" s="263"/>
      <c r="BA235" s="263"/>
      <c r="BB235" s="263"/>
    </row>
    <row r="236" spans="2:54" ht="15.75" x14ac:dyDescent="0.25">
      <c r="B236" s="289"/>
      <c r="C236" s="290"/>
      <c r="D236" s="291"/>
      <c r="E236" s="291"/>
      <c r="F236" s="291"/>
      <c r="G236" s="291"/>
      <c r="H236" s="291"/>
      <c r="I236" s="291"/>
      <c r="J236" s="292"/>
      <c r="K236" s="293"/>
      <c r="L236" s="293"/>
      <c r="M236" s="293"/>
      <c r="N236" s="294"/>
      <c r="O236" s="295"/>
      <c r="P236" s="295"/>
      <c r="Q236" s="295"/>
      <c r="R236" s="295"/>
      <c r="S236" s="295"/>
      <c r="T236" s="295"/>
      <c r="U236" s="295"/>
      <c r="V236" s="296"/>
      <c r="W236" s="291"/>
      <c r="X236" s="291"/>
      <c r="Y236" s="291"/>
      <c r="Z236" s="291"/>
      <c r="AA236" s="297"/>
      <c r="AB236" s="259"/>
      <c r="AC236" s="288">
        <f t="shared" si="10"/>
        <v>0</v>
      </c>
      <c r="AD236" s="261" t="str">
        <f t="shared" si="11"/>
        <v/>
      </c>
      <c r="AE236" s="402"/>
      <c r="AF236" s="262"/>
      <c r="AG236" s="263"/>
      <c r="AH236" s="263"/>
      <c r="AI236" s="263"/>
      <c r="AJ236" s="263"/>
      <c r="AK236" s="263"/>
      <c r="AL236" s="263"/>
      <c r="AM236" s="263"/>
      <c r="AN236" s="263"/>
      <c r="AO236" s="263"/>
      <c r="AP236" s="263"/>
      <c r="AQ236" s="263"/>
      <c r="AR236" s="263"/>
      <c r="AS236" s="263"/>
      <c r="AT236" s="263"/>
      <c r="AU236" s="263"/>
      <c r="AV236" s="263"/>
      <c r="AW236" s="263"/>
      <c r="AX236" s="263"/>
      <c r="AY236" s="263"/>
      <c r="AZ236" s="263"/>
      <c r="BA236" s="263"/>
      <c r="BB236" s="263"/>
    </row>
    <row r="237" spans="2:54" ht="15.75" x14ac:dyDescent="0.25">
      <c r="B237" s="289"/>
      <c r="C237" s="290"/>
      <c r="D237" s="291"/>
      <c r="E237" s="291"/>
      <c r="F237" s="291"/>
      <c r="G237" s="291"/>
      <c r="H237" s="291"/>
      <c r="I237" s="291"/>
      <c r="J237" s="292"/>
      <c r="K237" s="293"/>
      <c r="L237" s="293"/>
      <c r="M237" s="293"/>
      <c r="N237" s="294"/>
      <c r="O237" s="295"/>
      <c r="P237" s="295"/>
      <c r="Q237" s="295"/>
      <c r="R237" s="295"/>
      <c r="S237" s="295"/>
      <c r="T237" s="295"/>
      <c r="U237" s="295"/>
      <c r="V237" s="296"/>
      <c r="W237" s="291"/>
      <c r="X237" s="291"/>
      <c r="Y237" s="291"/>
      <c r="Z237" s="291"/>
      <c r="AA237" s="297"/>
      <c r="AB237" s="259"/>
      <c r="AC237" s="288">
        <f t="shared" si="10"/>
        <v>0</v>
      </c>
      <c r="AD237" s="261" t="str">
        <f t="shared" si="11"/>
        <v/>
      </c>
      <c r="AE237" s="402"/>
      <c r="AF237" s="262"/>
      <c r="AG237" s="263"/>
      <c r="AH237" s="263"/>
      <c r="AI237" s="263"/>
      <c r="AJ237" s="263"/>
      <c r="AK237" s="263"/>
      <c r="AL237" s="263"/>
      <c r="AM237" s="263"/>
      <c r="AN237" s="263"/>
      <c r="AO237" s="263"/>
      <c r="AP237" s="263"/>
      <c r="AQ237" s="263"/>
      <c r="AR237" s="263"/>
      <c r="AS237" s="263"/>
      <c r="AT237" s="263"/>
      <c r="AU237" s="263"/>
      <c r="AV237" s="263"/>
      <c r="AW237" s="263"/>
      <c r="AX237" s="263"/>
      <c r="AY237" s="263"/>
      <c r="AZ237" s="263"/>
      <c r="BA237" s="263"/>
      <c r="BB237" s="263"/>
    </row>
    <row r="238" spans="2:54" ht="15.75" x14ac:dyDescent="0.25">
      <c r="B238" s="289"/>
      <c r="C238" s="290"/>
      <c r="D238" s="291"/>
      <c r="E238" s="291"/>
      <c r="F238" s="291"/>
      <c r="G238" s="291"/>
      <c r="H238" s="291"/>
      <c r="I238" s="291"/>
      <c r="J238" s="292"/>
      <c r="K238" s="293"/>
      <c r="L238" s="293"/>
      <c r="M238" s="293"/>
      <c r="N238" s="294"/>
      <c r="O238" s="295"/>
      <c r="P238" s="295"/>
      <c r="Q238" s="295"/>
      <c r="R238" s="295"/>
      <c r="S238" s="295"/>
      <c r="T238" s="295"/>
      <c r="U238" s="295"/>
      <c r="V238" s="296"/>
      <c r="W238" s="291"/>
      <c r="X238" s="291"/>
      <c r="Y238" s="291"/>
      <c r="Z238" s="291"/>
      <c r="AA238" s="297"/>
      <c r="AB238" s="259"/>
      <c r="AC238" s="288">
        <f t="shared" si="10"/>
        <v>0</v>
      </c>
      <c r="AD238" s="261" t="str">
        <f t="shared" si="11"/>
        <v/>
      </c>
      <c r="AE238" s="402"/>
      <c r="AF238" s="262"/>
      <c r="AG238" s="263"/>
      <c r="AH238" s="263"/>
      <c r="AI238" s="263"/>
      <c r="AJ238" s="263"/>
      <c r="AK238" s="263"/>
      <c r="AL238" s="263"/>
      <c r="AM238" s="263"/>
      <c r="AN238" s="263"/>
      <c r="AO238" s="263"/>
      <c r="AP238" s="263"/>
      <c r="AQ238" s="263"/>
      <c r="AR238" s="263"/>
      <c r="AS238" s="263"/>
      <c r="AT238" s="263"/>
      <c r="AU238" s="263"/>
      <c r="AV238" s="263"/>
      <c r="AW238" s="263"/>
      <c r="AX238" s="263"/>
      <c r="AY238" s="263"/>
      <c r="AZ238" s="263"/>
      <c r="BA238" s="263"/>
      <c r="BB238" s="263"/>
    </row>
    <row r="239" spans="2:54" ht="15.75" x14ac:dyDescent="0.25">
      <c r="B239" s="289"/>
      <c r="C239" s="290"/>
      <c r="D239" s="291"/>
      <c r="E239" s="291"/>
      <c r="F239" s="291"/>
      <c r="G239" s="291"/>
      <c r="H239" s="291"/>
      <c r="I239" s="291"/>
      <c r="J239" s="292"/>
      <c r="K239" s="293"/>
      <c r="L239" s="293"/>
      <c r="M239" s="293"/>
      <c r="N239" s="294"/>
      <c r="O239" s="295"/>
      <c r="P239" s="295"/>
      <c r="Q239" s="295"/>
      <c r="R239" s="295"/>
      <c r="S239" s="295"/>
      <c r="T239" s="295"/>
      <c r="U239" s="295"/>
      <c r="V239" s="296"/>
      <c r="W239" s="291"/>
      <c r="X239" s="291"/>
      <c r="Y239" s="291"/>
      <c r="Z239" s="291"/>
      <c r="AA239" s="297"/>
      <c r="AB239" s="259"/>
      <c r="AC239" s="288">
        <f t="shared" si="10"/>
        <v>0</v>
      </c>
      <c r="AD239" s="261" t="str">
        <f t="shared" si="11"/>
        <v/>
      </c>
      <c r="AE239" s="402"/>
      <c r="AF239" s="262"/>
      <c r="AG239" s="263"/>
      <c r="AH239" s="263"/>
      <c r="AI239" s="263"/>
      <c r="AJ239" s="263"/>
      <c r="AK239" s="263"/>
      <c r="AL239" s="263"/>
      <c r="AM239" s="263"/>
      <c r="AN239" s="263"/>
      <c r="AO239" s="263"/>
      <c r="AP239" s="263"/>
      <c r="AQ239" s="263"/>
      <c r="AR239" s="263"/>
      <c r="AS239" s="263"/>
      <c r="AT239" s="263"/>
      <c r="AU239" s="263"/>
      <c r="AV239" s="263"/>
      <c r="AW239" s="263"/>
      <c r="AX239" s="263"/>
      <c r="AY239" s="263"/>
      <c r="AZ239" s="263"/>
      <c r="BA239" s="263"/>
      <c r="BB239" s="263"/>
    </row>
    <row r="240" spans="2:54" ht="15.75" x14ac:dyDescent="0.25">
      <c r="B240" s="289"/>
      <c r="C240" s="290"/>
      <c r="D240" s="291"/>
      <c r="E240" s="291"/>
      <c r="F240" s="291"/>
      <c r="G240" s="291"/>
      <c r="H240" s="291"/>
      <c r="I240" s="291"/>
      <c r="J240" s="292"/>
      <c r="K240" s="293"/>
      <c r="L240" s="293"/>
      <c r="M240" s="293"/>
      <c r="N240" s="294"/>
      <c r="O240" s="295"/>
      <c r="P240" s="295"/>
      <c r="Q240" s="295"/>
      <c r="R240" s="295"/>
      <c r="S240" s="295"/>
      <c r="T240" s="295"/>
      <c r="U240" s="295"/>
      <c r="V240" s="296"/>
      <c r="W240" s="291"/>
      <c r="X240" s="291"/>
      <c r="Y240" s="291"/>
      <c r="Z240" s="291"/>
      <c r="AA240" s="297"/>
      <c r="AB240" s="259"/>
      <c r="AC240" s="288">
        <f t="shared" si="10"/>
        <v>0</v>
      </c>
      <c r="AD240" s="261" t="str">
        <f t="shared" si="11"/>
        <v/>
      </c>
      <c r="AE240" s="402"/>
      <c r="AF240" s="262"/>
      <c r="AG240" s="263"/>
      <c r="AH240" s="263"/>
      <c r="AI240" s="263"/>
      <c r="AJ240" s="263"/>
      <c r="AK240" s="263"/>
      <c r="AL240" s="263"/>
      <c r="AM240" s="263"/>
      <c r="AN240" s="263"/>
      <c r="AO240" s="263"/>
      <c r="AP240" s="263"/>
      <c r="AQ240" s="263"/>
      <c r="AR240" s="263"/>
      <c r="AS240" s="263"/>
      <c r="AT240" s="263"/>
      <c r="AU240" s="263"/>
      <c r="AV240" s="263"/>
      <c r="AW240" s="263"/>
      <c r="AX240" s="263"/>
      <c r="AY240" s="263"/>
      <c r="AZ240" s="263"/>
      <c r="BA240" s="263"/>
      <c r="BB240" s="263"/>
    </row>
    <row r="241" spans="2:54" ht="15.75" x14ac:dyDescent="0.25">
      <c r="B241" s="289"/>
      <c r="C241" s="290"/>
      <c r="D241" s="291"/>
      <c r="E241" s="291"/>
      <c r="F241" s="291"/>
      <c r="G241" s="291"/>
      <c r="H241" s="291"/>
      <c r="I241" s="291"/>
      <c r="J241" s="292"/>
      <c r="K241" s="293"/>
      <c r="L241" s="293"/>
      <c r="M241" s="293"/>
      <c r="N241" s="294"/>
      <c r="O241" s="295"/>
      <c r="P241" s="295"/>
      <c r="Q241" s="295"/>
      <c r="R241" s="295"/>
      <c r="S241" s="295"/>
      <c r="T241" s="295"/>
      <c r="U241" s="295"/>
      <c r="V241" s="296"/>
      <c r="W241" s="291"/>
      <c r="X241" s="291"/>
      <c r="Y241" s="291"/>
      <c r="Z241" s="291"/>
      <c r="AA241" s="297"/>
      <c r="AB241" s="259"/>
      <c r="AC241" s="288">
        <f t="shared" si="10"/>
        <v>0</v>
      </c>
      <c r="AD241" s="261" t="str">
        <f t="shared" si="11"/>
        <v/>
      </c>
      <c r="AE241" s="402"/>
      <c r="AF241" s="262"/>
      <c r="AG241" s="263"/>
      <c r="AH241" s="263"/>
      <c r="AI241" s="263"/>
      <c r="AJ241" s="263"/>
      <c r="AK241" s="263"/>
      <c r="AL241" s="263"/>
      <c r="AM241" s="263"/>
      <c r="AN241" s="263"/>
      <c r="AO241" s="263"/>
      <c r="AP241" s="263"/>
      <c r="AQ241" s="263"/>
      <c r="AR241" s="263"/>
      <c r="AS241" s="263"/>
      <c r="AT241" s="263"/>
      <c r="AU241" s="263"/>
      <c r="AV241" s="263"/>
      <c r="AW241" s="263"/>
      <c r="AX241" s="263"/>
      <c r="AY241" s="263"/>
      <c r="AZ241" s="263"/>
      <c r="BA241" s="263"/>
      <c r="BB241" s="263"/>
    </row>
    <row r="242" spans="2:54" ht="15.75" x14ac:dyDescent="0.25">
      <c r="B242" s="289"/>
      <c r="C242" s="290"/>
      <c r="D242" s="291"/>
      <c r="E242" s="291"/>
      <c r="F242" s="291"/>
      <c r="G242" s="291"/>
      <c r="H242" s="291"/>
      <c r="I242" s="291"/>
      <c r="J242" s="292"/>
      <c r="K242" s="293"/>
      <c r="L242" s="293"/>
      <c r="M242" s="293"/>
      <c r="N242" s="294"/>
      <c r="O242" s="295"/>
      <c r="P242" s="295"/>
      <c r="Q242" s="295"/>
      <c r="R242" s="295"/>
      <c r="S242" s="295"/>
      <c r="T242" s="295"/>
      <c r="U242" s="295"/>
      <c r="V242" s="296"/>
      <c r="W242" s="291"/>
      <c r="X242" s="291"/>
      <c r="Y242" s="291"/>
      <c r="Z242" s="291"/>
      <c r="AA242" s="297"/>
      <c r="AB242" s="259"/>
      <c r="AC242" s="288">
        <f t="shared" si="10"/>
        <v>0</v>
      </c>
      <c r="AD242" s="261" t="str">
        <f t="shared" si="11"/>
        <v/>
      </c>
      <c r="AE242" s="402"/>
      <c r="AF242" s="262"/>
      <c r="AG242" s="263"/>
      <c r="AH242" s="263"/>
      <c r="AI242" s="263"/>
      <c r="AJ242" s="263"/>
      <c r="AK242" s="263"/>
      <c r="AL242" s="263"/>
      <c r="AM242" s="263"/>
      <c r="AN242" s="263"/>
      <c r="AO242" s="263"/>
      <c r="AP242" s="263"/>
      <c r="AQ242" s="263"/>
      <c r="AR242" s="263"/>
      <c r="AS242" s="263"/>
      <c r="AT242" s="263"/>
      <c r="AU242" s="263"/>
      <c r="AV242" s="263"/>
      <c r="AW242" s="263"/>
      <c r="AX242" s="263"/>
      <c r="AY242" s="263"/>
      <c r="AZ242" s="263"/>
      <c r="BA242" s="263"/>
      <c r="BB242" s="263"/>
    </row>
    <row r="243" spans="2:54" ht="15.75" x14ac:dyDescent="0.25">
      <c r="B243" s="289"/>
      <c r="C243" s="290"/>
      <c r="D243" s="291"/>
      <c r="E243" s="291"/>
      <c r="F243" s="291"/>
      <c r="G243" s="291"/>
      <c r="H243" s="291"/>
      <c r="I243" s="291"/>
      <c r="J243" s="292"/>
      <c r="K243" s="293"/>
      <c r="L243" s="293"/>
      <c r="M243" s="293"/>
      <c r="N243" s="294"/>
      <c r="O243" s="295"/>
      <c r="P243" s="295"/>
      <c r="Q243" s="295"/>
      <c r="R243" s="295"/>
      <c r="S243" s="295"/>
      <c r="T243" s="295"/>
      <c r="U243" s="295"/>
      <c r="V243" s="296"/>
      <c r="W243" s="291"/>
      <c r="X243" s="291"/>
      <c r="Y243" s="291"/>
      <c r="Z243" s="291"/>
      <c r="AA243" s="297"/>
      <c r="AB243" s="259"/>
      <c r="AC243" s="288">
        <f t="shared" si="10"/>
        <v>0</v>
      </c>
      <c r="AD243" s="261" t="str">
        <f t="shared" si="11"/>
        <v/>
      </c>
      <c r="AE243" s="402"/>
      <c r="AF243" s="262"/>
      <c r="AG243" s="263"/>
      <c r="AH243" s="263"/>
      <c r="AI243" s="263"/>
      <c r="AJ243" s="263"/>
      <c r="AK243" s="263"/>
      <c r="AL243" s="263"/>
      <c r="AM243" s="263"/>
      <c r="AN243" s="263"/>
      <c r="AO243" s="263"/>
      <c r="AP243" s="263"/>
      <c r="AQ243" s="263"/>
      <c r="AR243" s="263"/>
      <c r="AS243" s="263"/>
      <c r="AT243" s="263"/>
      <c r="AU243" s="263"/>
      <c r="AV243" s="263"/>
      <c r="AW243" s="263"/>
      <c r="AX243" s="263"/>
      <c r="AY243" s="263"/>
      <c r="AZ243" s="263"/>
      <c r="BA243" s="263"/>
      <c r="BB243" s="263"/>
    </row>
    <row r="244" spans="2:54" ht="15.75" x14ac:dyDescent="0.25">
      <c r="B244" s="289"/>
      <c r="C244" s="290"/>
      <c r="D244" s="291"/>
      <c r="E244" s="291"/>
      <c r="F244" s="291"/>
      <c r="G244" s="291"/>
      <c r="H244" s="291"/>
      <c r="I244" s="291"/>
      <c r="J244" s="292"/>
      <c r="K244" s="293"/>
      <c r="L244" s="293"/>
      <c r="M244" s="293"/>
      <c r="N244" s="294"/>
      <c r="O244" s="295"/>
      <c r="P244" s="295"/>
      <c r="Q244" s="295"/>
      <c r="R244" s="295"/>
      <c r="S244" s="295"/>
      <c r="T244" s="295"/>
      <c r="U244" s="295"/>
      <c r="V244" s="296"/>
      <c r="W244" s="291"/>
      <c r="X244" s="291"/>
      <c r="Y244" s="291"/>
      <c r="Z244" s="291"/>
      <c r="AA244" s="297"/>
      <c r="AB244" s="259"/>
      <c r="AC244" s="288">
        <f t="shared" si="10"/>
        <v>0</v>
      </c>
      <c r="AD244" s="261" t="str">
        <f t="shared" si="11"/>
        <v/>
      </c>
      <c r="AE244" s="402"/>
      <c r="AF244" s="262"/>
      <c r="AG244" s="263"/>
      <c r="AH244" s="263"/>
      <c r="AI244" s="263"/>
      <c r="AJ244" s="263"/>
      <c r="AK244" s="263"/>
      <c r="AL244" s="263"/>
      <c r="AM244" s="263"/>
      <c r="AN244" s="263"/>
      <c r="AO244" s="263"/>
      <c r="AP244" s="263"/>
      <c r="AQ244" s="263"/>
      <c r="AR244" s="263"/>
      <c r="AS244" s="263"/>
      <c r="AT244" s="263"/>
      <c r="AU244" s="263"/>
      <c r="AV244" s="263"/>
      <c r="AW244" s="263"/>
      <c r="AX244" s="263"/>
      <c r="AY244" s="263"/>
      <c r="AZ244" s="263"/>
      <c r="BA244" s="263"/>
      <c r="BB244" s="263"/>
    </row>
    <row r="245" spans="2:54" ht="15.75" x14ac:dyDescent="0.25">
      <c r="B245" s="289"/>
      <c r="C245" s="290"/>
      <c r="D245" s="291"/>
      <c r="E245" s="291"/>
      <c r="F245" s="291"/>
      <c r="G245" s="291"/>
      <c r="H245" s="291"/>
      <c r="I245" s="291"/>
      <c r="J245" s="292"/>
      <c r="K245" s="293"/>
      <c r="L245" s="293"/>
      <c r="M245" s="293"/>
      <c r="N245" s="294"/>
      <c r="O245" s="295"/>
      <c r="P245" s="295"/>
      <c r="Q245" s="295"/>
      <c r="R245" s="295"/>
      <c r="S245" s="295"/>
      <c r="T245" s="295"/>
      <c r="U245" s="295"/>
      <c r="V245" s="296"/>
      <c r="W245" s="291"/>
      <c r="X245" s="291"/>
      <c r="Y245" s="291"/>
      <c r="Z245" s="291"/>
      <c r="AA245" s="297"/>
      <c r="AB245" s="259"/>
      <c r="AC245" s="288">
        <f t="shared" si="10"/>
        <v>0</v>
      </c>
      <c r="AD245" s="261" t="str">
        <f t="shared" si="11"/>
        <v/>
      </c>
      <c r="AE245" s="402"/>
      <c r="AF245" s="262"/>
      <c r="AG245" s="263"/>
      <c r="AH245" s="263"/>
      <c r="AI245" s="263"/>
      <c r="AJ245" s="263"/>
      <c r="AK245" s="263"/>
      <c r="AL245" s="263"/>
      <c r="AM245" s="263"/>
      <c r="AN245" s="263"/>
      <c r="AO245" s="263"/>
      <c r="AP245" s="263"/>
      <c r="AQ245" s="263"/>
      <c r="AR245" s="263"/>
      <c r="AS245" s="263"/>
      <c r="AT245" s="263"/>
      <c r="AU245" s="263"/>
      <c r="AV245" s="263"/>
      <c r="AW245" s="263"/>
      <c r="AX245" s="263"/>
      <c r="AY245" s="263"/>
      <c r="AZ245" s="263"/>
      <c r="BA245" s="263"/>
      <c r="BB245" s="263"/>
    </row>
    <row r="246" spans="2:54" ht="15.75" x14ac:dyDescent="0.25">
      <c r="B246" s="289"/>
      <c r="C246" s="290"/>
      <c r="D246" s="291"/>
      <c r="E246" s="291"/>
      <c r="F246" s="291"/>
      <c r="G246" s="291"/>
      <c r="H246" s="291"/>
      <c r="I246" s="291"/>
      <c r="J246" s="292"/>
      <c r="K246" s="293"/>
      <c r="L246" s="293"/>
      <c r="M246" s="293"/>
      <c r="N246" s="294"/>
      <c r="O246" s="295"/>
      <c r="P246" s="295"/>
      <c r="Q246" s="295"/>
      <c r="R246" s="295"/>
      <c r="S246" s="295"/>
      <c r="T246" s="295"/>
      <c r="U246" s="295"/>
      <c r="V246" s="296"/>
      <c r="W246" s="291"/>
      <c r="X246" s="291"/>
      <c r="Y246" s="291"/>
      <c r="Z246" s="291"/>
      <c r="AA246" s="297"/>
      <c r="AB246" s="259"/>
      <c r="AC246" s="288">
        <f t="shared" si="10"/>
        <v>0</v>
      </c>
      <c r="AD246" s="261" t="str">
        <f t="shared" si="11"/>
        <v/>
      </c>
      <c r="AE246" s="402"/>
      <c r="AF246" s="262"/>
      <c r="AG246" s="263"/>
      <c r="AH246" s="263"/>
      <c r="AI246" s="263"/>
      <c r="AJ246" s="263"/>
      <c r="AK246" s="263"/>
      <c r="AL246" s="263"/>
      <c r="AM246" s="263"/>
      <c r="AN246" s="263"/>
      <c r="AO246" s="263"/>
      <c r="AP246" s="263"/>
      <c r="AQ246" s="263"/>
      <c r="AR246" s="263"/>
      <c r="AS246" s="263"/>
      <c r="AT246" s="263"/>
      <c r="AU246" s="263"/>
      <c r="AV246" s="263"/>
      <c r="AW246" s="263"/>
      <c r="AX246" s="263"/>
      <c r="AY246" s="263"/>
      <c r="AZ246" s="263"/>
      <c r="BA246" s="263"/>
      <c r="BB246" s="263"/>
    </row>
    <row r="247" spans="2:54" ht="15.75" x14ac:dyDescent="0.25">
      <c r="B247" s="289"/>
      <c r="C247" s="290"/>
      <c r="D247" s="291"/>
      <c r="E247" s="291"/>
      <c r="F247" s="291"/>
      <c r="G247" s="291"/>
      <c r="H247" s="291"/>
      <c r="I247" s="291"/>
      <c r="J247" s="292"/>
      <c r="K247" s="293"/>
      <c r="L247" s="293"/>
      <c r="M247" s="293"/>
      <c r="N247" s="294"/>
      <c r="O247" s="295"/>
      <c r="P247" s="295"/>
      <c r="Q247" s="295"/>
      <c r="R247" s="295"/>
      <c r="S247" s="295"/>
      <c r="T247" s="295"/>
      <c r="U247" s="295"/>
      <c r="V247" s="296"/>
      <c r="W247" s="291"/>
      <c r="X247" s="291"/>
      <c r="Y247" s="291"/>
      <c r="Z247" s="291"/>
      <c r="AA247" s="297"/>
      <c r="AB247" s="259"/>
      <c r="AC247" s="288">
        <f t="shared" si="10"/>
        <v>0</v>
      </c>
      <c r="AD247" s="261" t="str">
        <f t="shared" si="11"/>
        <v/>
      </c>
      <c r="AE247" s="402"/>
      <c r="AF247" s="262"/>
      <c r="AG247" s="263"/>
      <c r="AH247" s="263"/>
      <c r="AI247" s="263"/>
      <c r="AJ247" s="263"/>
      <c r="AK247" s="263"/>
      <c r="AL247" s="263"/>
      <c r="AM247" s="263"/>
      <c r="AN247" s="263"/>
      <c r="AO247" s="263"/>
      <c r="AP247" s="263"/>
      <c r="AQ247" s="263"/>
      <c r="AR247" s="263"/>
      <c r="AS247" s="263"/>
      <c r="AT247" s="263"/>
      <c r="AU247" s="263"/>
      <c r="AV247" s="263"/>
      <c r="AW247" s="263"/>
      <c r="AX247" s="263"/>
      <c r="AY247" s="263"/>
      <c r="AZ247" s="263"/>
      <c r="BA247" s="263"/>
      <c r="BB247" s="263"/>
    </row>
    <row r="248" spans="2:54" ht="15.75" x14ac:dyDescent="0.25">
      <c r="B248" s="289"/>
      <c r="C248" s="290"/>
      <c r="D248" s="291"/>
      <c r="E248" s="291"/>
      <c r="F248" s="291"/>
      <c r="G248" s="291"/>
      <c r="H248" s="291"/>
      <c r="I248" s="291"/>
      <c r="J248" s="292"/>
      <c r="K248" s="293"/>
      <c r="L248" s="293"/>
      <c r="M248" s="293"/>
      <c r="N248" s="294"/>
      <c r="O248" s="295"/>
      <c r="P248" s="295"/>
      <c r="Q248" s="295"/>
      <c r="R248" s="295"/>
      <c r="S248" s="295"/>
      <c r="T248" s="295"/>
      <c r="U248" s="295"/>
      <c r="V248" s="296"/>
      <c r="W248" s="291"/>
      <c r="X248" s="291"/>
      <c r="Y248" s="291"/>
      <c r="Z248" s="291"/>
      <c r="AA248" s="297"/>
      <c r="AB248" s="259"/>
      <c r="AC248" s="288">
        <f t="shared" si="10"/>
        <v>0</v>
      </c>
      <c r="AD248" s="261" t="str">
        <f t="shared" si="11"/>
        <v/>
      </c>
      <c r="AE248" s="402"/>
      <c r="AF248" s="262"/>
      <c r="AG248" s="263"/>
      <c r="AH248" s="263"/>
      <c r="AI248" s="263"/>
      <c r="AJ248" s="263"/>
      <c r="AK248" s="263"/>
      <c r="AL248" s="263"/>
      <c r="AM248" s="263"/>
      <c r="AN248" s="263"/>
      <c r="AO248" s="263"/>
      <c r="AP248" s="263"/>
      <c r="AQ248" s="263"/>
      <c r="AR248" s="263"/>
      <c r="AS248" s="263"/>
      <c r="AT248" s="263"/>
      <c r="AU248" s="263"/>
      <c r="AV248" s="263"/>
      <c r="AW248" s="263"/>
      <c r="AX248" s="263"/>
      <c r="AY248" s="263"/>
      <c r="AZ248" s="263"/>
      <c r="BA248" s="263"/>
      <c r="BB248" s="263"/>
    </row>
    <row r="249" spans="2:54" ht="15.75" x14ac:dyDescent="0.25">
      <c r="B249" s="289"/>
      <c r="C249" s="290"/>
      <c r="D249" s="291"/>
      <c r="E249" s="291"/>
      <c r="F249" s="291"/>
      <c r="G249" s="291"/>
      <c r="H249" s="291"/>
      <c r="I249" s="291"/>
      <c r="J249" s="292"/>
      <c r="K249" s="293"/>
      <c r="L249" s="293"/>
      <c r="M249" s="293"/>
      <c r="N249" s="294"/>
      <c r="O249" s="295"/>
      <c r="P249" s="295"/>
      <c r="Q249" s="295"/>
      <c r="R249" s="295"/>
      <c r="S249" s="295"/>
      <c r="T249" s="295"/>
      <c r="U249" s="295"/>
      <c r="V249" s="296"/>
      <c r="W249" s="291"/>
      <c r="X249" s="291"/>
      <c r="Y249" s="291"/>
      <c r="Z249" s="291"/>
      <c r="AA249" s="297"/>
      <c r="AB249" s="259"/>
      <c r="AC249" s="288">
        <f t="shared" si="10"/>
        <v>0</v>
      </c>
      <c r="AD249" s="261" t="str">
        <f t="shared" si="11"/>
        <v/>
      </c>
      <c r="AE249" s="402"/>
      <c r="AF249" s="262"/>
      <c r="AG249" s="263"/>
      <c r="AH249" s="263"/>
      <c r="AI249" s="263"/>
      <c r="AJ249" s="263"/>
      <c r="AK249" s="263"/>
      <c r="AL249" s="263"/>
      <c r="AM249" s="263"/>
      <c r="AN249" s="263"/>
      <c r="AO249" s="263"/>
      <c r="AP249" s="263"/>
      <c r="AQ249" s="263"/>
      <c r="AR249" s="263"/>
      <c r="AS249" s="263"/>
      <c r="AT249" s="263"/>
      <c r="AU249" s="263"/>
      <c r="AV249" s="263"/>
      <c r="AW249" s="263"/>
      <c r="AX249" s="263"/>
      <c r="AY249" s="263"/>
      <c r="AZ249" s="263"/>
      <c r="BA249" s="263"/>
      <c r="BB249" s="263"/>
    </row>
    <row r="250" spans="2:54" ht="15.75" x14ac:dyDescent="0.25">
      <c r="B250" s="289"/>
      <c r="C250" s="290"/>
      <c r="D250" s="291"/>
      <c r="E250" s="291"/>
      <c r="F250" s="291"/>
      <c r="G250" s="291"/>
      <c r="H250" s="291"/>
      <c r="I250" s="291"/>
      <c r="J250" s="292"/>
      <c r="K250" s="293"/>
      <c r="L250" s="293"/>
      <c r="M250" s="293"/>
      <c r="N250" s="294"/>
      <c r="O250" s="295"/>
      <c r="P250" s="295"/>
      <c r="Q250" s="295"/>
      <c r="R250" s="295"/>
      <c r="S250" s="295"/>
      <c r="T250" s="295"/>
      <c r="U250" s="295"/>
      <c r="V250" s="296"/>
      <c r="W250" s="291"/>
      <c r="X250" s="291"/>
      <c r="Y250" s="291"/>
      <c r="Z250" s="291"/>
      <c r="AA250" s="297"/>
      <c r="AB250" s="259"/>
      <c r="AC250" s="288">
        <f t="shared" si="10"/>
        <v>0</v>
      </c>
      <c r="AD250" s="261" t="str">
        <f t="shared" si="11"/>
        <v/>
      </c>
      <c r="AE250" s="402"/>
      <c r="AF250" s="262"/>
      <c r="AG250" s="263"/>
      <c r="AH250" s="263"/>
      <c r="AI250" s="263"/>
      <c r="AJ250" s="263"/>
      <c r="AK250" s="263"/>
      <c r="AL250" s="263"/>
      <c r="AM250" s="263"/>
      <c r="AN250" s="263"/>
      <c r="AO250" s="263"/>
      <c r="AP250" s="263"/>
      <c r="AQ250" s="263"/>
      <c r="AR250" s="263"/>
      <c r="AS250" s="263"/>
      <c r="AT250" s="263"/>
      <c r="AU250" s="263"/>
      <c r="AV250" s="263"/>
      <c r="AW250" s="263"/>
      <c r="AX250" s="263"/>
      <c r="AY250" s="263"/>
      <c r="AZ250" s="263"/>
      <c r="BA250" s="263"/>
      <c r="BB250" s="263"/>
    </row>
    <row r="251" spans="2:54" ht="15.75" x14ac:dyDescent="0.25">
      <c r="B251" s="289"/>
      <c r="C251" s="290"/>
      <c r="D251" s="291"/>
      <c r="E251" s="291"/>
      <c r="F251" s="291"/>
      <c r="G251" s="291"/>
      <c r="H251" s="291"/>
      <c r="I251" s="291"/>
      <c r="J251" s="292"/>
      <c r="K251" s="293"/>
      <c r="L251" s="293"/>
      <c r="M251" s="293"/>
      <c r="N251" s="294"/>
      <c r="O251" s="295"/>
      <c r="P251" s="295"/>
      <c r="Q251" s="295"/>
      <c r="R251" s="295"/>
      <c r="S251" s="295"/>
      <c r="T251" s="295"/>
      <c r="U251" s="295"/>
      <c r="V251" s="296"/>
      <c r="W251" s="291"/>
      <c r="X251" s="291"/>
      <c r="Y251" s="291"/>
      <c r="Z251" s="291"/>
      <c r="AA251" s="297"/>
      <c r="AB251" s="259"/>
      <c r="AC251" s="288">
        <f t="shared" si="10"/>
        <v>0</v>
      </c>
      <c r="AD251" s="261" t="str">
        <f t="shared" si="11"/>
        <v/>
      </c>
      <c r="AE251" s="402"/>
      <c r="AF251" s="262"/>
      <c r="AG251" s="263"/>
      <c r="AH251" s="263"/>
      <c r="AI251" s="263"/>
      <c r="AJ251" s="263"/>
      <c r="AK251" s="263"/>
      <c r="AL251" s="263"/>
      <c r="AM251" s="263"/>
      <c r="AN251" s="263"/>
      <c r="AO251" s="263"/>
      <c r="AP251" s="263"/>
      <c r="AQ251" s="263"/>
      <c r="AR251" s="263"/>
      <c r="AS251" s="263"/>
      <c r="AT251" s="263"/>
      <c r="AU251" s="263"/>
      <c r="AV251" s="263"/>
      <c r="AW251" s="263"/>
      <c r="AX251" s="263"/>
      <c r="AY251" s="263"/>
      <c r="AZ251" s="263"/>
      <c r="BA251" s="263"/>
      <c r="BB251" s="263"/>
    </row>
    <row r="252" spans="2:54" ht="15.75" x14ac:dyDescent="0.25">
      <c r="B252" s="289"/>
      <c r="C252" s="290"/>
      <c r="D252" s="291"/>
      <c r="E252" s="291"/>
      <c r="F252" s="291"/>
      <c r="G252" s="291"/>
      <c r="H252" s="291"/>
      <c r="I252" s="291"/>
      <c r="J252" s="292"/>
      <c r="K252" s="293"/>
      <c r="L252" s="293"/>
      <c r="M252" s="293"/>
      <c r="N252" s="294"/>
      <c r="O252" s="295"/>
      <c r="P252" s="295"/>
      <c r="Q252" s="295"/>
      <c r="R252" s="295"/>
      <c r="S252" s="295"/>
      <c r="T252" s="295"/>
      <c r="U252" s="295"/>
      <c r="V252" s="296"/>
      <c r="W252" s="291"/>
      <c r="X252" s="291"/>
      <c r="Y252" s="291"/>
      <c r="Z252" s="291"/>
      <c r="AA252" s="297"/>
      <c r="AB252" s="259"/>
      <c r="AC252" s="288">
        <f t="shared" si="10"/>
        <v>0</v>
      </c>
      <c r="AD252" s="261" t="str">
        <f t="shared" si="11"/>
        <v/>
      </c>
      <c r="AE252" s="402"/>
      <c r="AF252" s="262"/>
      <c r="AG252" s="263"/>
      <c r="AH252" s="263"/>
      <c r="AI252" s="263"/>
      <c r="AJ252" s="263"/>
      <c r="AK252" s="263"/>
      <c r="AL252" s="263"/>
      <c r="AM252" s="263"/>
      <c r="AN252" s="263"/>
      <c r="AO252" s="263"/>
      <c r="AP252" s="263"/>
      <c r="AQ252" s="263"/>
      <c r="AR252" s="263"/>
      <c r="AS252" s="263"/>
      <c r="AT252" s="263"/>
      <c r="AU252" s="263"/>
      <c r="AV252" s="263"/>
      <c r="AW252" s="263"/>
      <c r="AX252" s="263"/>
      <c r="AY252" s="263"/>
      <c r="AZ252" s="263"/>
      <c r="BA252" s="263"/>
      <c r="BB252" s="263"/>
    </row>
    <row r="253" spans="2:54" ht="15.75" x14ac:dyDescent="0.25">
      <c r="B253" s="289"/>
      <c r="C253" s="290"/>
      <c r="D253" s="291"/>
      <c r="E253" s="291"/>
      <c r="F253" s="291"/>
      <c r="G253" s="291"/>
      <c r="H253" s="291"/>
      <c r="I253" s="291"/>
      <c r="J253" s="292"/>
      <c r="K253" s="293"/>
      <c r="L253" s="293"/>
      <c r="M253" s="293"/>
      <c r="N253" s="294"/>
      <c r="O253" s="295"/>
      <c r="P253" s="295"/>
      <c r="Q253" s="295"/>
      <c r="R253" s="295"/>
      <c r="S253" s="295"/>
      <c r="T253" s="295"/>
      <c r="U253" s="295"/>
      <c r="V253" s="296"/>
      <c r="W253" s="291"/>
      <c r="X253" s="291"/>
      <c r="Y253" s="291"/>
      <c r="Z253" s="291"/>
      <c r="AA253" s="297"/>
      <c r="AB253" s="259"/>
      <c r="AC253" s="288">
        <f t="shared" si="10"/>
        <v>0</v>
      </c>
      <c r="AD253" s="261" t="str">
        <f t="shared" si="11"/>
        <v/>
      </c>
      <c r="AE253" s="402"/>
      <c r="AF253" s="262"/>
      <c r="AG253" s="263"/>
      <c r="AH253" s="263"/>
      <c r="AI253" s="263"/>
      <c r="AJ253" s="263"/>
      <c r="AK253" s="263"/>
      <c r="AL253" s="263"/>
      <c r="AM253" s="263"/>
      <c r="AN253" s="263"/>
      <c r="AO253" s="263"/>
      <c r="AP253" s="263"/>
      <c r="AQ253" s="263"/>
      <c r="AR253" s="263"/>
      <c r="AS253" s="263"/>
      <c r="AT253" s="263"/>
      <c r="AU253" s="263"/>
      <c r="AV253" s="263"/>
      <c r="AW253" s="263"/>
      <c r="AX253" s="263"/>
      <c r="AY253" s="263"/>
      <c r="AZ253" s="263"/>
      <c r="BA253" s="263"/>
      <c r="BB253" s="263"/>
    </row>
    <row r="254" spans="2:54" ht="15.75" x14ac:dyDescent="0.25">
      <c r="B254" s="289"/>
      <c r="C254" s="290"/>
      <c r="D254" s="291"/>
      <c r="E254" s="291"/>
      <c r="F254" s="291"/>
      <c r="G254" s="291"/>
      <c r="H254" s="291"/>
      <c r="I254" s="291"/>
      <c r="J254" s="292"/>
      <c r="K254" s="293"/>
      <c r="L254" s="293"/>
      <c r="M254" s="293"/>
      <c r="N254" s="294"/>
      <c r="O254" s="295"/>
      <c r="P254" s="295"/>
      <c r="Q254" s="295"/>
      <c r="R254" s="295"/>
      <c r="S254" s="295"/>
      <c r="T254" s="295"/>
      <c r="U254" s="295"/>
      <c r="V254" s="296"/>
      <c r="W254" s="291"/>
      <c r="X254" s="291"/>
      <c r="Y254" s="291"/>
      <c r="Z254" s="291"/>
      <c r="AA254" s="297"/>
      <c r="AB254" s="259"/>
      <c r="AC254" s="288">
        <f t="shared" si="10"/>
        <v>0</v>
      </c>
      <c r="AD254" s="261" t="str">
        <f t="shared" si="11"/>
        <v/>
      </c>
      <c r="AE254" s="402"/>
      <c r="AF254" s="262"/>
      <c r="AG254" s="263"/>
      <c r="AH254" s="263"/>
      <c r="AI254" s="263"/>
      <c r="AJ254" s="263"/>
      <c r="AK254" s="263"/>
      <c r="AL254" s="263"/>
      <c r="AM254" s="263"/>
      <c r="AN254" s="263"/>
      <c r="AO254" s="263"/>
      <c r="AP254" s="263"/>
      <c r="AQ254" s="263"/>
      <c r="AR254" s="263"/>
      <c r="AS254" s="263"/>
      <c r="AT254" s="263"/>
      <c r="AU254" s="263"/>
      <c r="AV254" s="263"/>
      <c r="AW254" s="263"/>
      <c r="AX254" s="263"/>
      <c r="AY254" s="263"/>
      <c r="AZ254" s="263"/>
      <c r="BA254" s="263"/>
      <c r="BB254" s="263"/>
    </row>
    <row r="255" spans="2:54" ht="15.75" x14ac:dyDescent="0.25">
      <c r="B255" s="289"/>
      <c r="C255" s="290"/>
      <c r="D255" s="291"/>
      <c r="E255" s="291"/>
      <c r="F255" s="291"/>
      <c r="G255" s="291"/>
      <c r="H255" s="291"/>
      <c r="I255" s="291"/>
      <c r="J255" s="292"/>
      <c r="K255" s="293"/>
      <c r="L255" s="293"/>
      <c r="M255" s="293"/>
      <c r="N255" s="294"/>
      <c r="O255" s="295"/>
      <c r="P255" s="295"/>
      <c r="Q255" s="295"/>
      <c r="R255" s="295"/>
      <c r="S255" s="295"/>
      <c r="T255" s="295"/>
      <c r="U255" s="295"/>
      <c r="V255" s="291"/>
      <c r="W255" s="291"/>
      <c r="X255" s="291"/>
      <c r="Y255" s="291"/>
      <c r="Z255" s="291"/>
      <c r="AA255" s="297"/>
      <c r="AB255" s="259"/>
      <c r="AC255" s="288">
        <f t="shared" si="10"/>
        <v>0</v>
      </c>
      <c r="AD255" s="261" t="str">
        <f t="shared" si="11"/>
        <v/>
      </c>
      <c r="AE255" s="402"/>
      <c r="AF255" s="262"/>
      <c r="AG255" s="263"/>
      <c r="AH255" s="263"/>
      <c r="AI255" s="263"/>
      <c r="AJ255" s="263"/>
      <c r="AK255" s="263"/>
      <c r="AL255" s="263"/>
      <c r="AM255" s="263"/>
      <c r="AN255" s="263"/>
      <c r="AO255" s="263"/>
      <c r="AP255" s="263"/>
      <c r="AQ255" s="263"/>
      <c r="AR255" s="263"/>
      <c r="AS255" s="263"/>
      <c r="AT255" s="263"/>
      <c r="AU255" s="263"/>
      <c r="AV255" s="263"/>
      <c r="AW255" s="263"/>
      <c r="AX255" s="263"/>
      <c r="AY255" s="263"/>
      <c r="AZ255" s="263"/>
      <c r="BA255" s="263"/>
      <c r="BB255" s="263"/>
    </row>
    <row r="256" spans="2:54" ht="15.75" x14ac:dyDescent="0.25">
      <c r="B256" s="289"/>
      <c r="C256" s="290"/>
      <c r="D256" s="291"/>
      <c r="E256" s="291"/>
      <c r="F256" s="291"/>
      <c r="G256" s="291"/>
      <c r="H256" s="291"/>
      <c r="I256" s="291"/>
      <c r="J256" s="292"/>
      <c r="K256" s="293"/>
      <c r="L256" s="293"/>
      <c r="M256" s="293"/>
      <c r="N256" s="294"/>
      <c r="O256" s="295"/>
      <c r="P256" s="295"/>
      <c r="Q256" s="295"/>
      <c r="R256" s="295"/>
      <c r="S256" s="295"/>
      <c r="T256" s="295"/>
      <c r="U256" s="295"/>
      <c r="V256" s="291"/>
      <c r="W256" s="291"/>
      <c r="X256" s="291"/>
      <c r="Y256" s="291"/>
      <c r="Z256" s="291"/>
      <c r="AA256" s="297"/>
      <c r="AB256" s="259"/>
      <c r="AC256" s="288">
        <f t="shared" si="10"/>
        <v>0</v>
      </c>
      <c r="AD256" s="261" t="str">
        <f t="shared" si="11"/>
        <v/>
      </c>
      <c r="AE256" s="402"/>
      <c r="AF256" s="262"/>
      <c r="AG256" s="263"/>
      <c r="AH256" s="263"/>
      <c r="AI256" s="263"/>
      <c r="AJ256" s="263"/>
      <c r="AK256" s="263"/>
      <c r="AL256" s="263"/>
      <c r="AM256" s="263"/>
      <c r="AN256" s="263"/>
      <c r="AO256" s="263"/>
      <c r="AP256" s="263"/>
      <c r="AQ256" s="263"/>
      <c r="AR256" s="263"/>
      <c r="AS256" s="263"/>
      <c r="AT256" s="263"/>
      <c r="AU256" s="263"/>
      <c r="AV256" s="263"/>
      <c r="AW256" s="263"/>
      <c r="AX256" s="263"/>
      <c r="AY256" s="263"/>
      <c r="AZ256" s="263"/>
      <c r="BA256" s="263"/>
      <c r="BB256" s="263"/>
    </row>
    <row r="257" spans="2:54" ht="15.75" x14ac:dyDescent="0.25">
      <c r="B257" s="289"/>
      <c r="C257" s="290"/>
      <c r="D257" s="291"/>
      <c r="E257" s="291"/>
      <c r="F257" s="291"/>
      <c r="G257" s="291"/>
      <c r="H257" s="291"/>
      <c r="I257" s="291"/>
      <c r="J257" s="292"/>
      <c r="K257" s="293"/>
      <c r="L257" s="293"/>
      <c r="M257" s="293"/>
      <c r="N257" s="294"/>
      <c r="O257" s="295"/>
      <c r="P257" s="295"/>
      <c r="Q257" s="295"/>
      <c r="R257" s="295"/>
      <c r="S257" s="295"/>
      <c r="T257" s="295"/>
      <c r="U257" s="295"/>
      <c r="V257" s="291"/>
      <c r="W257" s="291"/>
      <c r="X257" s="291"/>
      <c r="Y257" s="291"/>
      <c r="Z257" s="291"/>
      <c r="AA257" s="297"/>
      <c r="AB257" s="259"/>
      <c r="AC257" s="288">
        <f t="shared" si="10"/>
        <v>0</v>
      </c>
      <c r="AD257" s="261" t="str">
        <f t="shared" si="11"/>
        <v/>
      </c>
      <c r="AE257" s="402"/>
      <c r="AF257" s="262"/>
      <c r="AG257" s="263"/>
      <c r="AH257" s="263"/>
      <c r="AI257" s="263"/>
      <c r="AJ257" s="263"/>
      <c r="AK257" s="263"/>
      <c r="AL257" s="263"/>
      <c r="AM257" s="263"/>
      <c r="AN257" s="263"/>
      <c r="AO257" s="263"/>
      <c r="AP257" s="263"/>
      <c r="AQ257" s="263"/>
      <c r="AR257" s="263"/>
      <c r="AS257" s="263"/>
      <c r="AT257" s="263"/>
      <c r="AU257" s="263"/>
      <c r="AV257" s="263"/>
      <c r="AW257" s="263"/>
      <c r="AX257" s="263"/>
      <c r="AY257" s="263"/>
      <c r="AZ257" s="263"/>
      <c r="BA257" s="263"/>
      <c r="BB257" s="263"/>
    </row>
    <row r="258" spans="2:54" ht="15.75" x14ac:dyDescent="0.25">
      <c r="B258" s="289"/>
      <c r="C258" s="290"/>
      <c r="D258" s="291"/>
      <c r="E258" s="291"/>
      <c r="F258" s="291"/>
      <c r="G258" s="291"/>
      <c r="H258" s="291"/>
      <c r="I258" s="291"/>
      <c r="J258" s="292"/>
      <c r="K258" s="293"/>
      <c r="L258" s="293"/>
      <c r="M258" s="293"/>
      <c r="N258" s="294"/>
      <c r="O258" s="295"/>
      <c r="P258" s="295"/>
      <c r="Q258" s="295"/>
      <c r="R258" s="295"/>
      <c r="S258" s="295"/>
      <c r="T258" s="295"/>
      <c r="U258" s="295"/>
      <c r="V258" s="291"/>
      <c r="W258" s="291"/>
      <c r="X258" s="291"/>
      <c r="Y258" s="291"/>
      <c r="Z258" s="291"/>
      <c r="AA258" s="297"/>
      <c r="AB258" s="259"/>
      <c r="AC258" s="288">
        <f t="shared" si="10"/>
        <v>0</v>
      </c>
      <c r="AD258" s="261" t="str">
        <f t="shared" si="11"/>
        <v/>
      </c>
      <c r="AE258" s="402"/>
      <c r="AF258" s="262"/>
      <c r="AG258" s="263"/>
      <c r="AH258" s="263"/>
      <c r="AI258" s="263"/>
      <c r="AJ258" s="263"/>
      <c r="AK258" s="263"/>
      <c r="AL258" s="263"/>
      <c r="AM258" s="263"/>
      <c r="AN258" s="263"/>
      <c r="AO258" s="263"/>
      <c r="AP258" s="263"/>
      <c r="AQ258" s="263"/>
      <c r="AR258" s="263"/>
      <c r="AS258" s="263"/>
      <c r="AT258" s="263"/>
      <c r="AU258" s="263"/>
      <c r="AV258" s="263"/>
      <c r="AW258" s="263"/>
      <c r="AX258" s="263"/>
      <c r="AY258" s="263"/>
      <c r="AZ258" s="263"/>
      <c r="BA258" s="263"/>
      <c r="BB258" s="263"/>
    </row>
    <row r="259" spans="2:54" ht="15.75" x14ac:dyDescent="0.25">
      <c r="B259" s="289"/>
      <c r="C259" s="290"/>
      <c r="D259" s="291"/>
      <c r="E259" s="291"/>
      <c r="F259" s="291"/>
      <c r="G259" s="291"/>
      <c r="H259" s="291"/>
      <c r="I259" s="291"/>
      <c r="J259" s="292"/>
      <c r="K259" s="293"/>
      <c r="L259" s="293"/>
      <c r="M259" s="293"/>
      <c r="N259" s="294"/>
      <c r="O259" s="295"/>
      <c r="P259" s="295"/>
      <c r="Q259" s="295"/>
      <c r="R259" s="295"/>
      <c r="S259" s="295"/>
      <c r="T259" s="295"/>
      <c r="U259" s="295"/>
      <c r="V259" s="291"/>
      <c r="W259" s="291"/>
      <c r="X259" s="291"/>
      <c r="Y259" s="291"/>
      <c r="Z259" s="291"/>
      <c r="AA259" s="297"/>
      <c r="AB259" s="259"/>
      <c r="AC259" s="288">
        <f t="shared" si="10"/>
        <v>0</v>
      </c>
      <c r="AD259" s="261" t="str">
        <f t="shared" si="11"/>
        <v/>
      </c>
      <c r="AE259" s="402"/>
      <c r="AF259" s="262"/>
      <c r="AG259" s="263"/>
      <c r="AH259" s="263"/>
      <c r="AI259" s="263"/>
      <c r="AJ259" s="263"/>
      <c r="AK259" s="263"/>
      <c r="AL259" s="263"/>
      <c r="AM259" s="263"/>
      <c r="AN259" s="263"/>
      <c r="AO259" s="263"/>
      <c r="AP259" s="263"/>
      <c r="AQ259" s="263"/>
      <c r="AR259" s="263"/>
      <c r="AS259" s="263"/>
      <c r="AT259" s="263"/>
      <c r="AU259" s="263"/>
      <c r="AV259" s="263"/>
      <c r="AW259" s="263"/>
      <c r="AX259" s="263"/>
      <c r="AY259" s="263"/>
      <c r="AZ259" s="263"/>
      <c r="BA259" s="263"/>
      <c r="BB259" s="263"/>
    </row>
    <row r="260" spans="2:54" ht="15.75" x14ac:dyDescent="0.25">
      <c r="B260" s="289"/>
      <c r="C260" s="290"/>
      <c r="D260" s="291"/>
      <c r="E260" s="291"/>
      <c r="F260" s="291"/>
      <c r="G260" s="291"/>
      <c r="H260" s="291"/>
      <c r="I260" s="291"/>
      <c r="J260" s="292"/>
      <c r="K260" s="293"/>
      <c r="L260" s="293"/>
      <c r="M260" s="293"/>
      <c r="N260" s="294"/>
      <c r="O260" s="295"/>
      <c r="P260" s="295"/>
      <c r="Q260" s="295"/>
      <c r="R260" s="295"/>
      <c r="S260" s="295"/>
      <c r="T260" s="295"/>
      <c r="U260" s="295"/>
      <c r="V260" s="291"/>
      <c r="W260" s="291"/>
      <c r="X260" s="291"/>
      <c r="Y260" s="291"/>
      <c r="Z260" s="291"/>
      <c r="AA260" s="297"/>
      <c r="AB260" s="259"/>
      <c r="AC260" s="288">
        <f t="shared" si="10"/>
        <v>0</v>
      </c>
      <c r="AD260" s="261" t="str">
        <f t="shared" si="11"/>
        <v/>
      </c>
      <c r="AE260" s="402"/>
      <c r="AF260" s="262"/>
      <c r="AG260" s="263"/>
      <c r="AH260" s="263"/>
      <c r="AI260" s="263"/>
      <c r="AJ260" s="263"/>
      <c r="AK260" s="263"/>
      <c r="AL260" s="263"/>
      <c r="AM260" s="263"/>
      <c r="AN260" s="263"/>
      <c r="AO260" s="263"/>
      <c r="AP260" s="263"/>
      <c r="AQ260" s="263"/>
      <c r="AR260" s="263"/>
      <c r="AS260" s="263"/>
      <c r="AT260" s="263"/>
      <c r="AU260" s="263"/>
      <c r="AV260" s="263"/>
      <c r="AW260" s="263"/>
      <c r="AX260" s="263"/>
      <c r="AY260" s="263"/>
      <c r="AZ260" s="263"/>
      <c r="BA260" s="263"/>
      <c r="BB260" s="263"/>
    </row>
    <row r="261" spans="2:54" ht="15.75" x14ac:dyDescent="0.25">
      <c r="B261" s="289"/>
      <c r="C261" s="290"/>
      <c r="D261" s="291"/>
      <c r="E261" s="291"/>
      <c r="F261" s="291"/>
      <c r="G261" s="291"/>
      <c r="H261" s="291"/>
      <c r="I261" s="291"/>
      <c r="J261" s="292"/>
      <c r="K261" s="293"/>
      <c r="L261" s="293"/>
      <c r="M261" s="293"/>
      <c r="N261" s="294"/>
      <c r="O261" s="295"/>
      <c r="P261" s="295"/>
      <c r="Q261" s="295"/>
      <c r="R261" s="295"/>
      <c r="S261" s="295"/>
      <c r="T261" s="295"/>
      <c r="U261" s="295"/>
      <c r="V261" s="291"/>
      <c r="W261" s="291"/>
      <c r="X261" s="291"/>
      <c r="Y261" s="291"/>
      <c r="Z261" s="291"/>
      <c r="AA261" s="297"/>
      <c r="AB261" s="259"/>
      <c r="AC261" s="288">
        <f t="shared" si="10"/>
        <v>0</v>
      </c>
      <c r="AD261" s="261" t="str">
        <f t="shared" si="11"/>
        <v/>
      </c>
      <c r="AE261" s="402"/>
      <c r="AF261" s="262"/>
      <c r="AG261" s="263"/>
      <c r="AH261" s="263"/>
      <c r="AI261" s="263"/>
      <c r="AJ261" s="263"/>
      <c r="AK261" s="263"/>
      <c r="AL261" s="263"/>
      <c r="AM261" s="263"/>
      <c r="AN261" s="263"/>
      <c r="AO261" s="263"/>
      <c r="AP261" s="263"/>
      <c r="AQ261" s="263"/>
      <c r="AR261" s="263"/>
      <c r="AS261" s="263"/>
      <c r="AT261" s="263"/>
      <c r="AU261" s="263"/>
      <c r="AV261" s="263"/>
      <c r="AW261" s="263"/>
      <c r="AX261" s="263"/>
      <c r="AY261" s="263"/>
      <c r="AZ261" s="263"/>
      <c r="BA261" s="263"/>
      <c r="BB261" s="263"/>
    </row>
    <row r="262" spans="2:54" ht="15.75" x14ac:dyDescent="0.25">
      <c r="B262" s="289"/>
      <c r="C262" s="290"/>
      <c r="D262" s="291"/>
      <c r="E262" s="291"/>
      <c r="F262" s="291"/>
      <c r="G262" s="291"/>
      <c r="H262" s="291"/>
      <c r="I262" s="291"/>
      <c r="J262" s="292"/>
      <c r="K262" s="293"/>
      <c r="L262" s="293"/>
      <c r="M262" s="293"/>
      <c r="N262" s="294"/>
      <c r="O262" s="295"/>
      <c r="P262" s="295"/>
      <c r="Q262" s="295"/>
      <c r="R262" s="295"/>
      <c r="S262" s="295"/>
      <c r="T262" s="295"/>
      <c r="U262" s="295"/>
      <c r="V262" s="291"/>
      <c r="W262" s="291"/>
      <c r="X262" s="291"/>
      <c r="Y262" s="291"/>
      <c r="Z262" s="291"/>
      <c r="AA262" s="297"/>
      <c r="AB262" s="259"/>
      <c r="AC262" s="288">
        <f t="shared" si="10"/>
        <v>0</v>
      </c>
      <c r="AD262" s="261" t="str">
        <f t="shared" si="11"/>
        <v/>
      </c>
      <c r="AE262" s="402"/>
      <c r="AF262" s="262"/>
      <c r="AG262" s="263"/>
      <c r="AH262" s="263"/>
      <c r="AI262" s="263"/>
      <c r="AJ262" s="263"/>
      <c r="AK262" s="263"/>
      <c r="AL262" s="263"/>
      <c r="AM262" s="263"/>
      <c r="AN262" s="263"/>
      <c r="AO262" s="263"/>
      <c r="AP262" s="263"/>
      <c r="AQ262" s="263"/>
      <c r="AR262" s="263"/>
      <c r="AS262" s="263"/>
      <c r="AT262" s="263"/>
      <c r="AU262" s="263"/>
      <c r="AV262" s="263"/>
      <c r="AW262" s="263"/>
      <c r="AX262" s="263"/>
      <c r="AY262" s="263"/>
      <c r="AZ262" s="263"/>
      <c r="BA262" s="263"/>
      <c r="BB262" s="263"/>
    </row>
    <row r="263" spans="2:54" ht="15.75" x14ac:dyDescent="0.25">
      <c r="B263" s="289"/>
      <c r="C263" s="290"/>
      <c r="D263" s="291"/>
      <c r="E263" s="291"/>
      <c r="F263" s="291"/>
      <c r="G263" s="291"/>
      <c r="H263" s="291"/>
      <c r="I263" s="291"/>
      <c r="J263" s="292"/>
      <c r="K263" s="293"/>
      <c r="L263" s="293"/>
      <c r="M263" s="293"/>
      <c r="N263" s="294"/>
      <c r="O263" s="295"/>
      <c r="P263" s="295"/>
      <c r="Q263" s="295"/>
      <c r="R263" s="295"/>
      <c r="S263" s="295"/>
      <c r="T263" s="295"/>
      <c r="U263" s="295"/>
      <c r="V263" s="291"/>
      <c r="W263" s="291"/>
      <c r="X263" s="291"/>
      <c r="Y263" s="291"/>
      <c r="Z263" s="291"/>
      <c r="AA263" s="297"/>
      <c r="AB263" s="259"/>
      <c r="AC263" s="288">
        <f t="shared" si="10"/>
        <v>0</v>
      </c>
      <c r="AD263" s="261" t="str">
        <f t="shared" si="11"/>
        <v/>
      </c>
      <c r="AE263" s="402"/>
      <c r="AF263" s="262"/>
      <c r="AG263" s="263"/>
      <c r="AH263" s="263"/>
      <c r="AI263" s="263"/>
      <c r="AJ263" s="263"/>
      <c r="AK263" s="263"/>
      <c r="AL263" s="263"/>
      <c r="AM263" s="263"/>
      <c r="AN263" s="263"/>
      <c r="AO263" s="263"/>
      <c r="AP263" s="263"/>
      <c r="AQ263" s="263"/>
      <c r="AR263" s="263"/>
      <c r="AS263" s="263"/>
      <c r="AT263" s="263"/>
      <c r="AU263" s="263"/>
      <c r="AV263" s="263"/>
      <c r="AW263" s="263"/>
      <c r="AX263" s="263"/>
      <c r="AY263" s="263"/>
      <c r="AZ263" s="263"/>
      <c r="BA263" s="263"/>
      <c r="BB263" s="263"/>
    </row>
    <row r="264" spans="2:54" ht="15.75" x14ac:dyDescent="0.25">
      <c r="B264" s="289"/>
      <c r="C264" s="290"/>
      <c r="D264" s="291"/>
      <c r="E264" s="291"/>
      <c r="F264" s="291"/>
      <c r="G264" s="291"/>
      <c r="H264" s="291"/>
      <c r="I264" s="291"/>
      <c r="J264" s="292"/>
      <c r="K264" s="293"/>
      <c r="L264" s="293"/>
      <c r="M264" s="293"/>
      <c r="N264" s="294"/>
      <c r="O264" s="295"/>
      <c r="P264" s="295"/>
      <c r="Q264" s="295"/>
      <c r="R264" s="295"/>
      <c r="S264" s="295"/>
      <c r="T264" s="295"/>
      <c r="U264" s="295"/>
      <c r="V264" s="291"/>
      <c r="W264" s="291"/>
      <c r="X264" s="291"/>
      <c r="Y264" s="291"/>
      <c r="Z264" s="291"/>
      <c r="AA264" s="297"/>
      <c r="AB264" s="259"/>
      <c r="AC264" s="288">
        <f t="shared" si="10"/>
        <v>0</v>
      </c>
      <c r="AD264" s="261" t="str">
        <f t="shared" si="11"/>
        <v/>
      </c>
      <c r="AE264" s="402"/>
      <c r="AF264" s="262"/>
      <c r="AG264" s="263"/>
      <c r="AH264" s="263"/>
      <c r="AI264" s="263"/>
      <c r="AJ264" s="263"/>
      <c r="AK264" s="263"/>
      <c r="AL264" s="263"/>
      <c r="AM264" s="263"/>
      <c r="AN264" s="263"/>
      <c r="AO264" s="263"/>
      <c r="AP264" s="263"/>
      <c r="AQ264" s="263"/>
      <c r="AR264" s="263"/>
      <c r="AS264" s="263"/>
      <c r="AT264" s="263"/>
      <c r="AU264" s="263"/>
      <c r="AV264" s="263"/>
      <c r="AW264" s="263"/>
      <c r="AX264" s="263"/>
      <c r="AY264" s="263"/>
      <c r="AZ264" s="263"/>
      <c r="BA264" s="263"/>
      <c r="BB264" s="263"/>
    </row>
    <row r="265" spans="2:54" ht="15.75" x14ac:dyDescent="0.25">
      <c r="B265" s="289"/>
      <c r="C265" s="290"/>
      <c r="D265" s="291"/>
      <c r="E265" s="291"/>
      <c r="F265" s="291"/>
      <c r="G265" s="291"/>
      <c r="H265" s="291"/>
      <c r="I265" s="291"/>
      <c r="J265" s="292"/>
      <c r="K265" s="293"/>
      <c r="L265" s="293"/>
      <c r="M265" s="293"/>
      <c r="N265" s="294"/>
      <c r="O265" s="295"/>
      <c r="P265" s="295"/>
      <c r="Q265" s="295"/>
      <c r="R265" s="295"/>
      <c r="S265" s="295"/>
      <c r="T265" s="295"/>
      <c r="U265" s="295"/>
      <c r="V265" s="291"/>
      <c r="W265" s="291"/>
      <c r="X265" s="291"/>
      <c r="Y265" s="291"/>
      <c r="Z265" s="291"/>
      <c r="AA265" s="297"/>
      <c r="AB265" s="259"/>
      <c r="AC265" s="288">
        <f t="shared" si="10"/>
        <v>0</v>
      </c>
      <c r="AD265" s="261" t="str">
        <f t="shared" si="11"/>
        <v/>
      </c>
      <c r="AE265" s="402"/>
      <c r="AF265" s="262"/>
      <c r="AG265" s="263"/>
      <c r="AH265" s="263"/>
      <c r="AI265" s="263"/>
      <c r="AJ265" s="263"/>
      <c r="AK265" s="263"/>
      <c r="AL265" s="263"/>
      <c r="AM265" s="263"/>
      <c r="AN265" s="263"/>
      <c r="AO265" s="263"/>
      <c r="AP265" s="263"/>
      <c r="AQ265" s="263"/>
      <c r="AR265" s="263"/>
      <c r="AS265" s="263"/>
      <c r="AT265" s="263"/>
      <c r="AU265" s="263"/>
      <c r="AV265" s="263"/>
      <c r="AW265" s="263"/>
      <c r="AX265" s="263"/>
      <c r="AY265" s="263"/>
      <c r="AZ265" s="263"/>
      <c r="BA265" s="263"/>
      <c r="BB265" s="263"/>
    </row>
    <row r="266" spans="2:54" ht="15.75" x14ac:dyDescent="0.25">
      <c r="B266" s="289"/>
      <c r="C266" s="290"/>
      <c r="D266" s="291"/>
      <c r="E266" s="291"/>
      <c r="F266" s="291"/>
      <c r="G266" s="291"/>
      <c r="H266" s="291"/>
      <c r="I266" s="291"/>
      <c r="J266" s="292"/>
      <c r="K266" s="293"/>
      <c r="L266" s="293"/>
      <c r="M266" s="293"/>
      <c r="N266" s="294"/>
      <c r="O266" s="295"/>
      <c r="P266" s="295"/>
      <c r="Q266" s="295"/>
      <c r="R266" s="295"/>
      <c r="S266" s="295"/>
      <c r="T266" s="295"/>
      <c r="U266" s="295"/>
      <c r="V266" s="291"/>
      <c r="W266" s="291"/>
      <c r="X266" s="291"/>
      <c r="Y266" s="291"/>
      <c r="Z266" s="291"/>
      <c r="AA266" s="297"/>
      <c r="AB266" s="259"/>
      <c r="AC266" s="288">
        <f t="shared" si="10"/>
        <v>0</v>
      </c>
      <c r="AD266" s="261" t="str">
        <f t="shared" si="11"/>
        <v/>
      </c>
      <c r="AE266" s="402"/>
      <c r="AF266" s="262"/>
      <c r="AG266" s="263"/>
      <c r="AH266" s="263"/>
      <c r="AI266" s="263"/>
      <c r="AJ266" s="263"/>
      <c r="AK266" s="263"/>
      <c r="AL266" s="263"/>
      <c r="AM266" s="263"/>
      <c r="AN266" s="263"/>
      <c r="AO266" s="263"/>
      <c r="AP266" s="263"/>
      <c r="AQ266" s="263"/>
      <c r="AR266" s="263"/>
      <c r="AS266" s="263"/>
      <c r="AT266" s="263"/>
      <c r="AU266" s="263"/>
      <c r="AV266" s="263"/>
      <c r="AW266" s="263"/>
      <c r="AX266" s="263"/>
      <c r="AY266" s="263"/>
      <c r="AZ266" s="263"/>
      <c r="BA266" s="263"/>
      <c r="BB266" s="263"/>
    </row>
    <row r="267" spans="2:54" ht="15.75" x14ac:dyDescent="0.25">
      <c r="B267" s="289"/>
      <c r="C267" s="290"/>
      <c r="D267" s="291"/>
      <c r="E267" s="291"/>
      <c r="F267" s="291"/>
      <c r="G267" s="291"/>
      <c r="H267" s="291"/>
      <c r="I267" s="291"/>
      <c r="J267" s="292"/>
      <c r="K267" s="293"/>
      <c r="L267" s="293"/>
      <c r="M267" s="293"/>
      <c r="N267" s="294"/>
      <c r="O267" s="295"/>
      <c r="P267" s="295"/>
      <c r="Q267" s="295"/>
      <c r="R267" s="295"/>
      <c r="S267" s="295"/>
      <c r="T267" s="295"/>
      <c r="U267" s="295"/>
      <c r="V267" s="291"/>
      <c r="W267" s="291"/>
      <c r="X267" s="291"/>
      <c r="Y267" s="291"/>
      <c r="Z267" s="291"/>
      <c r="AA267" s="297"/>
      <c r="AB267" s="259"/>
      <c r="AC267" s="288">
        <f t="shared" si="10"/>
        <v>0</v>
      </c>
      <c r="AD267" s="261" t="str">
        <f t="shared" si="11"/>
        <v/>
      </c>
      <c r="AE267" s="402"/>
      <c r="AF267" s="262"/>
      <c r="AG267" s="263"/>
      <c r="AH267" s="263"/>
      <c r="AI267" s="263"/>
      <c r="AJ267" s="263"/>
      <c r="AK267" s="263"/>
      <c r="AL267" s="263"/>
      <c r="AM267" s="263"/>
      <c r="AN267" s="263"/>
      <c r="AO267" s="263"/>
      <c r="AP267" s="263"/>
      <c r="AQ267" s="263"/>
      <c r="AR267" s="263"/>
      <c r="AS267" s="263"/>
      <c r="AT267" s="263"/>
      <c r="AU267" s="263"/>
      <c r="AV267" s="263"/>
      <c r="AW267" s="263"/>
      <c r="AX267" s="263"/>
      <c r="AY267" s="263"/>
      <c r="AZ267" s="263"/>
      <c r="BA267" s="263"/>
      <c r="BB267" s="263"/>
    </row>
    <row r="268" spans="2:54" ht="15.75" x14ac:dyDescent="0.25">
      <c r="B268" s="289"/>
      <c r="C268" s="290"/>
      <c r="D268" s="291"/>
      <c r="E268" s="291"/>
      <c r="F268" s="291"/>
      <c r="G268" s="291"/>
      <c r="H268" s="291"/>
      <c r="I268" s="291"/>
      <c r="J268" s="292"/>
      <c r="K268" s="293"/>
      <c r="L268" s="293"/>
      <c r="M268" s="293"/>
      <c r="N268" s="294"/>
      <c r="O268" s="295"/>
      <c r="P268" s="295"/>
      <c r="Q268" s="295"/>
      <c r="R268" s="295"/>
      <c r="S268" s="295"/>
      <c r="T268" s="295"/>
      <c r="U268" s="295"/>
      <c r="V268" s="291"/>
      <c r="W268" s="291"/>
      <c r="X268" s="291"/>
      <c r="Y268" s="291"/>
      <c r="Z268" s="291"/>
      <c r="AA268" s="297"/>
      <c r="AB268" s="259"/>
      <c r="AC268" s="288">
        <f t="shared" si="10"/>
        <v>0</v>
      </c>
      <c r="AD268" s="261" t="str">
        <f t="shared" si="11"/>
        <v/>
      </c>
      <c r="AE268" s="402"/>
      <c r="AF268" s="262"/>
      <c r="AG268" s="263"/>
      <c r="AH268" s="263"/>
      <c r="AI268" s="263"/>
      <c r="AJ268" s="263"/>
      <c r="AK268" s="263"/>
      <c r="AL268" s="263"/>
      <c r="AM268" s="263"/>
      <c r="AN268" s="263"/>
      <c r="AO268" s="263"/>
      <c r="AP268" s="263"/>
      <c r="AQ268" s="263"/>
      <c r="AR268" s="263"/>
      <c r="AS268" s="263"/>
      <c r="AT268" s="263"/>
      <c r="AU268" s="263"/>
      <c r="AV268" s="263"/>
      <c r="AW268" s="263"/>
      <c r="AX268" s="263"/>
      <c r="AY268" s="263"/>
      <c r="AZ268" s="263"/>
      <c r="BA268" s="263"/>
      <c r="BB268" s="263"/>
    </row>
    <row r="269" spans="2:54" ht="15.75" x14ac:dyDescent="0.25">
      <c r="B269" s="289"/>
      <c r="C269" s="290"/>
      <c r="D269" s="291"/>
      <c r="E269" s="291"/>
      <c r="F269" s="291"/>
      <c r="G269" s="291"/>
      <c r="H269" s="291"/>
      <c r="I269" s="291"/>
      <c r="J269" s="292"/>
      <c r="K269" s="293"/>
      <c r="L269" s="293"/>
      <c r="M269" s="293"/>
      <c r="N269" s="294"/>
      <c r="O269" s="295"/>
      <c r="P269" s="295"/>
      <c r="Q269" s="295"/>
      <c r="R269" s="295"/>
      <c r="S269" s="295"/>
      <c r="T269" s="295"/>
      <c r="U269" s="295"/>
      <c r="V269" s="291"/>
      <c r="W269" s="291"/>
      <c r="X269" s="291"/>
      <c r="Y269" s="291"/>
      <c r="Z269" s="291"/>
      <c r="AA269" s="297"/>
      <c r="AB269" s="259"/>
      <c r="AC269" s="288">
        <f t="shared" si="10"/>
        <v>0</v>
      </c>
      <c r="AD269" s="261" t="str">
        <f t="shared" si="11"/>
        <v/>
      </c>
      <c r="AE269" s="402"/>
      <c r="AF269" s="262"/>
      <c r="AG269" s="263"/>
      <c r="AH269" s="263"/>
      <c r="AI269" s="263"/>
      <c r="AJ269" s="263"/>
      <c r="AK269" s="263"/>
      <c r="AL269" s="263"/>
      <c r="AM269" s="263"/>
      <c r="AN269" s="263"/>
      <c r="AO269" s="263"/>
      <c r="AP269" s="263"/>
      <c r="AQ269" s="263"/>
      <c r="AR269" s="263"/>
      <c r="AS269" s="263"/>
      <c r="AT269" s="263"/>
      <c r="AU269" s="263"/>
      <c r="AV269" s="263"/>
      <c r="AW269" s="263"/>
      <c r="AX269" s="263"/>
      <c r="AY269" s="263"/>
      <c r="AZ269" s="263"/>
      <c r="BA269" s="263"/>
      <c r="BB269" s="263"/>
    </row>
    <row r="270" spans="2:54" ht="15.75" x14ac:dyDescent="0.25">
      <c r="B270" s="289"/>
      <c r="C270" s="290"/>
      <c r="D270" s="291"/>
      <c r="E270" s="291"/>
      <c r="F270" s="291"/>
      <c r="G270" s="291"/>
      <c r="H270" s="291"/>
      <c r="I270" s="291"/>
      <c r="J270" s="292"/>
      <c r="K270" s="293"/>
      <c r="L270" s="293"/>
      <c r="M270" s="293"/>
      <c r="N270" s="294"/>
      <c r="O270" s="295"/>
      <c r="P270" s="295"/>
      <c r="Q270" s="295"/>
      <c r="R270" s="295"/>
      <c r="S270" s="295"/>
      <c r="T270" s="295"/>
      <c r="U270" s="295"/>
      <c r="V270" s="291"/>
      <c r="W270" s="291"/>
      <c r="X270" s="291"/>
      <c r="Y270" s="291"/>
      <c r="Z270" s="291"/>
      <c r="AA270" s="297"/>
      <c r="AB270" s="259"/>
      <c r="AC270" s="288">
        <f t="shared" si="10"/>
        <v>0</v>
      </c>
      <c r="AD270" s="261" t="str">
        <f t="shared" si="11"/>
        <v/>
      </c>
      <c r="AE270" s="402"/>
      <c r="AF270" s="262"/>
      <c r="AG270" s="263"/>
      <c r="AH270" s="263"/>
      <c r="AI270" s="263"/>
      <c r="AJ270" s="263"/>
      <c r="AK270" s="263"/>
      <c r="AL270" s="263"/>
      <c r="AM270" s="263"/>
      <c r="AN270" s="263"/>
      <c r="AO270" s="263"/>
      <c r="AP270" s="263"/>
      <c r="AQ270" s="263"/>
      <c r="AR270" s="263"/>
      <c r="AS270" s="263"/>
      <c r="AT270" s="263"/>
      <c r="AU270" s="263"/>
      <c r="AV270" s="263"/>
      <c r="AW270" s="263"/>
      <c r="AX270" s="263"/>
      <c r="AY270" s="263"/>
      <c r="AZ270" s="263"/>
      <c r="BA270" s="263"/>
      <c r="BB270" s="263"/>
    </row>
    <row r="271" spans="2:54" ht="15.75" x14ac:dyDescent="0.25">
      <c r="B271" s="289"/>
      <c r="C271" s="290"/>
      <c r="D271" s="291"/>
      <c r="E271" s="291"/>
      <c r="F271" s="291"/>
      <c r="G271" s="291"/>
      <c r="H271" s="291"/>
      <c r="I271" s="291"/>
      <c r="J271" s="292"/>
      <c r="K271" s="293"/>
      <c r="L271" s="293"/>
      <c r="M271" s="293"/>
      <c r="N271" s="294"/>
      <c r="O271" s="295"/>
      <c r="P271" s="295"/>
      <c r="Q271" s="295"/>
      <c r="R271" s="295"/>
      <c r="S271" s="295"/>
      <c r="T271" s="295"/>
      <c r="U271" s="295"/>
      <c r="V271" s="291"/>
      <c r="W271" s="291"/>
      <c r="X271" s="291"/>
      <c r="Y271" s="291"/>
      <c r="Z271" s="291"/>
      <c r="AA271" s="297"/>
      <c r="AB271" s="259"/>
      <c r="AC271" s="288">
        <f t="shared" si="10"/>
        <v>0</v>
      </c>
      <c r="AD271" s="261" t="str">
        <f t="shared" si="11"/>
        <v/>
      </c>
      <c r="AE271" s="402"/>
      <c r="AF271" s="262"/>
      <c r="AG271" s="263"/>
      <c r="AH271" s="263"/>
      <c r="AI271" s="263"/>
      <c r="AJ271" s="263"/>
      <c r="AK271" s="263"/>
      <c r="AL271" s="263"/>
      <c r="AM271" s="263"/>
      <c r="AN271" s="263"/>
      <c r="AO271" s="263"/>
      <c r="AP271" s="263"/>
      <c r="AQ271" s="263"/>
      <c r="AR271" s="263"/>
      <c r="AS271" s="263"/>
      <c r="AT271" s="263"/>
      <c r="AU271" s="263"/>
      <c r="AV271" s="263"/>
      <c r="AW271" s="263"/>
      <c r="AX271" s="263"/>
      <c r="AY271" s="263"/>
      <c r="AZ271" s="263"/>
      <c r="BA271" s="263"/>
      <c r="BB271" s="263"/>
    </row>
    <row r="272" spans="2:54" ht="15.75" x14ac:dyDescent="0.25">
      <c r="B272" s="289"/>
      <c r="C272" s="290"/>
      <c r="D272" s="291"/>
      <c r="E272" s="291"/>
      <c r="F272" s="291"/>
      <c r="G272" s="291"/>
      <c r="H272" s="291"/>
      <c r="I272" s="291"/>
      <c r="J272" s="292"/>
      <c r="K272" s="293"/>
      <c r="L272" s="293"/>
      <c r="M272" s="293"/>
      <c r="N272" s="294"/>
      <c r="O272" s="295"/>
      <c r="P272" s="295"/>
      <c r="Q272" s="295"/>
      <c r="R272" s="295"/>
      <c r="S272" s="295"/>
      <c r="T272" s="295"/>
      <c r="U272" s="295"/>
      <c r="V272" s="291"/>
      <c r="W272" s="291"/>
      <c r="X272" s="291"/>
      <c r="Y272" s="291"/>
      <c r="Z272" s="291"/>
      <c r="AA272" s="297"/>
      <c r="AB272" s="259"/>
      <c r="AC272" s="288">
        <f t="shared" si="10"/>
        <v>0</v>
      </c>
      <c r="AD272" s="261" t="str">
        <f t="shared" si="11"/>
        <v/>
      </c>
      <c r="AE272" s="402"/>
      <c r="AF272" s="262"/>
      <c r="AG272" s="263"/>
      <c r="AH272" s="263"/>
      <c r="AI272" s="263"/>
      <c r="AJ272" s="263"/>
      <c r="AK272" s="263"/>
      <c r="AL272" s="263"/>
      <c r="AM272" s="263"/>
      <c r="AN272" s="263"/>
      <c r="AO272" s="263"/>
      <c r="AP272" s="263"/>
      <c r="AQ272" s="263"/>
      <c r="AR272" s="263"/>
      <c r="AS272" s="263"/>
      <c r="AT272" s="263"/>
      <c r="AU272" s="263"/>
      <c r="AV272" s="263"/>
      <c r="AW272" s="263"/>
      <c r="AX272" s="263"/>
      <c r="AY272" s="263"/>
      <c r="AZ272" s="263"/>
      <c r="BA272" s="263"/>
      <c r="BB272" s="263"/>
    </row>
    <row r="273" spans="2:54" ht="15.75" x14ac:dyDescent="0.25">
      <c r="B273" s="289"/>
      <c r="C273" s="290"/>
      <c r="D273" s="291"/>
      <c r="E273" s="291"/>
      <c r="F273" s="291"/>
      <c r="G273" s="291"/>
      <c r="H273" s="291"/>
      <c r="I273" s="291"/>
      <c r="J273" s="292"/>
      <c r="K273" s="293"/>
      <c r="L273" s="293"/>
      <c r="M273" s="293"/>
      <c r="N273" s="294"/>
      <c r="O273" s="295"/>
      <c r="P273" s="295"/>
      <c r="Q273" s="295"/>
      <c r="R273" s="295"/>
      <c r="S273" s="295"/>
      <c r="T273" s="295"/>
      <c r="U273" s="295"/>
      <c r="V273" s="291"/>
      <c r="W273" s="291"/>
      <c r="X273" s="291"/>
      <c r="Y273" s="291"/>
      <c r="Z273" s="291"/>
      <c r="AA273" s="297"/>
      <c r="AB273" s="259"/>
      <c r="AC273" s="288">
        <f t="shared" si="10"/>
        <v>0</v>
      </c>
      <c r="AD273" s="261" t="str">
        <f t="shared" si="11"/>
        <v/>
      </c>
      <c r="AE273" s="402"/>
      <c r="AF273" s="262"/>
      <c r="AG273" s="263"/>
      <c r="AH273" s="263"/>
      <c r="AI273" s="263"/>
      <c r="AJ273" s="263"/>
      <c r="AK273" s="263"/>
      <c r="AL273" s="263"/>
      <c r="AM273" s="263"/>
      <c r="AN273" s="263"/>
      <c r="AO273" s="263"/>
      <c r="AP273" s="263"/>
      <c r="AQ273" s="263"/>
      <c r="AR273" s="263"/>
      <c r="AS273" s="263"/>
      <c r="AT273" s="263"/>
      <c r="AU273" s="263"/>
      <c r="AV273" s="263"/>
      <c r="AW273" s="263"/>
      <c r="AX273" s="263"/>
      <c r="AY273" s="263"/>
      <c r="AZ273" s="263"/>
      <c r="BA273" s="263"/>
      <c r="BB273" s="263"/>
    </row>
    <row r="274" spans="2:54" ht="15.75" x14ac:dyDescent="0.25">
      <c r="B274" s="289"/>
      <c r="C274" s="290"/>
      <c r="D274" s="291"/>
      <c r="E274" s="291"/>
      <c r="F274" s="291"/>
      <c r="G274" s="291"/>
      <c r="H274" s="291"/>
      <c r="I274" s="291"/>
      <c r="J274" s="292"/>
      <c r="K274" s="293"/>
      <c r="L274" s="293"/>
      <c r="M274" s="293"/>
      <c r="N274" s="294"/>
      <c r="O274" s="295"/>
      <c r="P274" s="295"/>
      <c r="Q274" s="295"/>
      <c r="R274" s="295"/>
      <c r="S274" s="295"/>
      <c r="T274" s="295"/>
      <c r="U274" s="295"/>
      <c r="V274" s="291"/>
      <c r="W274" s="291"/>
      <c r="X274" s="291"/>
      <c r="Y274" s="291"/>
      <c r="Z274" s="291"/>
      <c r="AA274" s="297"/>
      <c r="AB274" s="259"/>
      <c r="AC274" s="288">
        <f t="shared" si="10"/>
        <v>0</v>
      </c>
      <c r="AD274" s="261" t="str">
        <f t="shared" si="11"/>
        <v/>
      </c>
      <c r="AE274" s="402"/>
      <c r="AF274" s="262"/>
      <c r="AG274" s="263"/>
      <c r="AH274" s="263"/>
      <c r="AI274" s="263"/>
      <c r="AJ274" s="263"/>
      <c r="AK274" s="263"/>
      <c r="AL274" s="263"/>
      <c r="AM274" s="263"/>
      <c r="AN274" s="263"/>
      <c r="AO274" s="263"/>
      <c r="AP274" s="263"/>
      <c r="AQ274" s="263"/>
      <c r="AR274" s="263"/>
      <c r="AS274" s="263"/>
      <c r="AT274" s="263"/>
      <c r="AU274" s="263"/>
      <c r="AV274" s="263"/>
      <c r="AW274" s="263"/>
      <c r="AX274" s="263"/>
      <c r="AY274" s="263"/>
      <c r="AZ274" s="263"/>
      <c r="BA274" s="263"/>
      <c r="BB274" s="263"/>
    </row>
    <row r="275" spans="2:54" ht="15.75" x14ac:dyDescent="0.25">
      <c r="B275" s="289"/>
      <c r="C275" s="290"/>
      <c r="D275" s="291"/>
      <c r="E275" s="291"/>
      <c r="F275" s="291"/>
      <c r="G275" s="291"/>
      <c r="H275" s="291"/>
      <c r="I275" s="291"/>
      <c r="J275" s="292"/>
      <c r="K275" s="293"/>
      <c r="L275" s="293"/>
      <c r="M275" s="293"/>
      <c r="N275" s="294"/>
      <c r="O275" s="295"/>
      <c r="P275" s="295"/>
      <c r="Q275" s="295"/>
      <c r="R275" s="295"/>
      <c r="S275" s="295"/>
      <c r="T275" s="295"/>
      <c r="U275" s="295"/>
      <c r="V275" s="291"/>
      <c r="W275" s="291"/>
      <c r="X275" s="291"/>
      <c r="Y275" s="291"/>
      <c r="Z275" s="291"/>
      <c r="AA275" s="297"/>
      <c r="AB275" s="259"/>
      <c r="AC275" s="288">
        <f t="shared" si="10"/>
        <v>0</v>
      </c>
      <c r="AD275" s="261" t="str">
        <f t="shared" si="11"/>
        <v/>
      </c>
      <c r="AE275" s="402"/>
      <c r="AF275" s="262"/>
      <c r="AG275" s="263"/>
      <c r="AH275" s="263"/>
      <c r="AI275" s="263"/>
      <c r="AJ275" s="263"/>
      <c r="AK275" s="263"/>
      <c r="AL275" s="263"/>
      <c r="AM275" s="263"/>
      <c r="AN275" s="263"/>
      <c r="AO275" s="263"/>
      <c r="AP275" s="263"/>
      <c r="AQ275" s="263"/>
      <c r="AR275" s="263"/>
      <c r="AS275" s="263"/>
      <c r="AT275" s="263"/>
      <c r="AU275" s="263"/>
      <c r="AV275" s="263"/>
      <c r="AW275" s="263"/>
      <c r="AX275" s="263"/>
      <c r="AY275" s="263"/>
      <c r="AZ275" s="263"/>
      <c r="BA275" s="263"/>
      <c r="BB275" s="263"/>
    </row>
    <row r="276" spans="2:54" ht="15.75" x14ac:dyDescent="0.25">
      <c r="B276" s="289"/>
      <c r="C276" s="290"/>
      <c r="D276" s="291"/>
      <c r="E276" s="291"/>
      <c r="F276" s="291"/>
      <c r="G276" s="291"/>
      <c r="H276" s="291"/>
      <c r="I276" s="291"/>
      <c r="J276" s="292"/>
      <c r="K276" s="293"/>
      <c r="L276" s="293"/>
      <c r="M276" s="293"/>
      <c r="N276" s="294"/>
      <c r="O276" s="295"/>
      <c r="P276" s="295"/>
      <c r="Q276" s="295"/>
      <c r="R276" s="295"/>
      <c r="S276" s="295"/>
      <c r="T276" s="295"/>
      <c r="U276" s="295"/>
      <c r="V276" s="291"/>
      <c r="W276" s="291"/>
      <c r="X276" s="291"/>
      <c r="Y276" s="291"/>
      <c r="Z276" s="291"/>
      <c r="AA276" s="297"/>
      <c r="AB276" s="259"/>
      <c r="AC276" s="288">
        <f t="shared" si="10"/>
        <v>0</v>
      </c>
      <c r="AD276" s="261" t="str">
        <f t="shared" si="11"/>
        <v/>
      </c>
      <c r="AE276" s="402"/>
      <c r="AF276" s="262"/>
      <c r="AG276" s="263"/>
      <c r="AH276" s="263"/>
      <c r="AI276" s="263"/>
      <c r="AJ276" s="263"/>
      <c r="AK276" s="263"/>
      <c r="AL276" s="263"/>
      <c r="AM276" s="263"/>
      <c r="AN276" s="263"/>
      <c r="AO276" s="263"/>
      <c r="AP276" s="263"/>
      <c r="AQ276" s="263"/>
      <c r="AR276" s="263"/>
      <c r="AS276" s="263"/>
      <c r="AT276" s="263"/>
      <c r="AU276" s="263"/>
      <c r="AV276" s="263"/>
      <c r="AW276" s="263"/>
      <c r="AX276" s="263"/>
      <c r="AY276" s="263"/>
      <c r="AZ276" s="263"/>
      <c r="BA276" s="263"/>
      <c r="BB276" s="263"/>
    </row>
    <row r="277" spans="2:54" ht="15.75" x14ac:dyDescent="0.25">
      <c r="B277" s="289"/>
      <c r="C277" s="290"/>
      <c r="D277" s="291"/>
      <c r="E277" s="291"/>
      <c r="F277" s="291"/>
      <c r="G277" s="291"/>
      <c r="H277" s="291"/>
      <c r="I277" s="291"/>
      <c r="J277" s="292"/>
      <c r="K277" s="293"/>
      <c r="L277" s="293"/>
      <c r="M277" s="293"/>
      <c r="N277" s="294"/>
      <c r="O277" s="295"/>
      <c r="P277" s="295"/>
      <c r="Q277" s="295"/>
      <c r="R277" s="295"/>
      <c r="S277" s="295"/>
      <c r="T277" s="295"/>
      <c r="U277" s="295"/>
      <c r="V277" s="291"/>
      <c r="W277" s="291"/>
      <c r="X277" s="291"/>
      <c r="Y277" s="291"/>
      <c r="Z277" s="291"/>
      <c r="AA277" s="297"/>
      <c r="AB277" s="259"/>
      <c r="AC277" s="288">
        <f t="shared" si="10"/>
        <v>0</v>
      </c>
      <c r="AD277" s="261" t="str">
        <f t="shared" si="11"/>
        <v/>
      </c>
      <c r="AE277" s="402"/>
      <c r="AF277" s="262"/>
      <c r="AG277" s="263"/>
      <c r="AH277" s="263"/>
      <c r="AI277" s="263"/>
      <c r="AJ277" s="263"/>
      <c r="AK277" s="263"/>
      <c r="AL277" s="263"/>
      <c r="AM277" s="263"/>
      <c r="AN277" s="263"/>
      <c r="AO277" s="263"/>
      <c r="AP277" s="263"/>
      <c r="AQ277" s="263"/>
      <c r="AR277" s="263"/>
      <c r="AS277" s="263"/>
      <c r="AT277" s="263"/>
      <c r="AU277" s="263"/>
      <c r="AV277" s="263"/>
      <c r="AW277" s="263"/>
      <c r="AX277" s="263"/>
      <c r="AY277" s="263"/>
      <c r="AZ277" s="263"/>
      <c r="BA277" s="263"/>
      <c r="BB277" s="263"/>
    </row>
    <row r="278" spans="2:54" ht="15.75" x14ac:dyDescent="0.25">
      <c r="B278" s="289"/>
      <c r="C278" s="290"/>
      <c r="D278" s="291"/>
      <c r="E278" s="291"/>
      <c r="F278" s="291"/>
      <c r="G278" s="291"/>
      <c r="H278" s="291"/>
      <c r="I278" s="291"/>
      <c r="J278" s="292"/>
      <c r="K278" s="293"/>
      <c r="L278" s="293"/>
      <c r="M278" s="293"/>
      <c r="N278" s="294"/>
      <c r="O278" s="295"/>
      <c r="P278" s="295"/>
      <c r="Q278" s="295"/>
      <c r="R278" s="295"/>
      <c r="S278" s="295"/>
      <c r="T278" s="295"/>
      <c r="U278" s="295"/>
      <c r="V278" s="291"/>
      <c r="W278" s="291"/>
      <c r="X278" s="291"/>
      <c r="Y278" s="291"/>
      <c r="Z278" s="291"/>
      <c r="AA278" s="297"/>
      <c r="AB278" s="259"/>
      <c r="AC278" s="288">
        <f t="shared" si="10"/>
        <v>0</v>
      </c>
      <c r="AD278" s="261" t="str">
        <f t="shared" si="11"/>
        <v/>
      </c>
      <c r="AE278" s="402"/>
      <c r="AF278" s="262"/>
      <c r="AG278" s="263"/>
      <c r="AH278" s="263"/>
      <c r="AI278" s="263"/>
      <c r="AJ278" s="263"/>
      <c r="AK278" s="263"/>
      <c r="AL278" s="263"/>
      <c r="AM278" s="263"/>
      <c r="AN278" s="263"/>
      <c r="AO278" s="263"/>
      <c r="AP278" s="263"/>
      <c r="AQ278" s="263"/>
      <c r="AR278" s="263"/>
      <c r="AS278" s="263"/>
      <c r="AT278" s="263"/>
      <c r="AU278" s="263"/>
      <c r="AV278" s="263"/>
      <c r="AW278" s="263"/>
      <c r="AX278" s="263"/>
      <c r="AY278" s="263"/>
      <c r="AZ278" s="263"/>
      <c r="BA278" s="263"/>
      <c r="BB278" s="263"/>
    </row>
    <row r="279" spans="2:54" ht="15.75" x14ac:dyDescent="0.25">
      <c r="B279" s="289"/>
      <c r="C279" s="290"/>
      <c r="D279" s="291"/>
      <c r="E279" s="291"/>
      <c r="F279" s="291"/>
      <c r="G279" s="291"/>
      <c r="H279" s="291"/>
      <c r="I279" s="291"/>
      <c r="J279" s="292"/>
      <c r="K279" s="293"/>
      <c r="L279" s="293"/>
      <c r="M279" s="293"/>
      <c r="N279" s="294"/>
      <c r="O279" s="295"/>
      <c r="P279" s="295"/>
      <c r="Q279" s="295"/>
      <c r="R279" s="295"/>
      <c r="S279" s="295"/>
      <c r="T279" s="295"/>
      <c r="U279" s="295"/>
      <c r="V279" s="291"/>
      <c r="W279" s="291"/>
      <c r="X279" s="291"/>
      <c r="Y279" s="291"/>
      <c r="Z279" s="291"/>
      <c r="AA279" s="297"/>
      <c r="AB279" s="259"/>
      <c r="AC279" s="288">
        <f t="shared" si="10"/>
        <v>0</v>
      </c>
      <c r="AD279" s="261" t="str">
        <f t="shared" si="11"/>
        <v/>
      </c>
      <c r="AE279" s="402"/>
      <c r="AF279" s="262"/>
      <c r="AG279" s="263"/>
      <c r="AH279" s="263"/>
      <c r="AI279" s="263"/>
      <c r="AJ279" s="263"/>
      <c r="AK279" s="263"/>
      <c r="AL279" s="263"/>
      <c r="AM279" s="263"/>
      <c r="AN279" s="263"/>
      <c r="AO279" s="263"/>
      <c r="AP279" s="263"/>
      <c r="AQ279" s="263"/>
      <c r="AR279" s="263"/>
      <c r="AS279" s="263"/>
      <c r="AT279" s="263"/>
      <c r="AU279" s="263"/>
      <c r="AV279" s="263"/>
      <c r="AW279" s="263"/>
      <c r="AX279" s="263"/>
      <c r="AY279" s="263"/>
      <c r="AZ279" s="263"/>
      <c r="BA279" s="263"/>
      <c r="BB279" s="263"/>
    </row>
    <row r="280" spans="2:54" ht="15.75" x14ac:dyDescent="0.25">
      <c r="B280" s="289"/>
      <c r="C280" s="290"/>
      <c r="D280" s="291"/>
      <c r="E280" s="291"/>
      <c r="F280" s="291"/>
      <c r="G280" s="291"/>
      <c r="H280" s="291"/>
      <c r="I280" s="291"/>
      <c r="J280" s="292"/>
      <c r="K280" s="293"/>
      <c r="L280" s="293"/>
      <c r="M280" s="293"/>
      <c r="N280" s="294"/>
      <c r="O280" s="295"/>
      <c r="P280" s="295"/>
      <c r="Q280" s="295"/>
      <c r="R280" s="295"/>
      <c r="S280" s="295"/>
      <c r="T280" s="295"/>
      <c r="U280" s="295"/>
      <c r="V280" s="291"/>
      <c r="W280" s="291"/>
      <c r="X280" s="291"/>
      <c r="Y280" s="291"/>
      <c r="Z280" s="291"/>
      <c r="AA280" s="297"/>
      <c r="AB280" s="259"/>
      <c r="AC280" s="288">
        <f t="shared" si="10"/>
        <v>0</v>
      </c>
      <c r="AD280" s="261" t="str">
        <f t="shared" si="11"/>
        <v/>
      </c>
      <c r="AE280" s="402"/>
      <c r="AF280" s="262"/>
      <c r="AG280" s="263"/>
      <c r="AH280" s="263"/>
      <c r="AI280" s="263"/>
      <c r="AJ280" s="263"/>
      <c r="AK280" s="263"/>
      <c r="AL280" s="263"/>
      <c r="AM280" s="263"/>
      <c r="AN280" s="263"/>
      <c r="AO280" s="263"/>
      <c r="AP280" s="263"/>
      <c r="AQ280" s="263"/>
      <c r="AR280" s="263"/>
      <c r="AS280" s="263"/>
      <c r="AT280" s="263"/>
      <c r="AU280" s="263"/>
      <c r="AV280" s="263"/>
      <c r="AW280" s="263"/>
      <c r="AX280" s="263"/>
      <c r="AY280" s="263"/>
      <c r="AZ280" s="263"/>
      <c r="BA280" s="263"/>
      <c r="BB280" s="263"/>
    </row>
    <row r="281" spans="2:54" ht="15.75" x14ac:dyDescent="0.25">
      <c r="B281" s="289"/>
      <c r="C281" s="290"/>
      <c r="D281" s="291"/>
      <c r="E281" s="291"/>
      <c r="F281" s="291"/>
      <c r="G281" s="291"/>
      <c r="H281" s="291"/>
      <c r="I281" s="291"/>
      <c r="J281" s="292"/>
      <c r="K281" s="293"/>
      <c r="L281" s="293"/>
      <c r="M281" s="293"/>
      <c r="N281" s="294"/>
      <c r="O281" s="295"/>
      <c r="P281" s="295"/>
      <c r="Q281" s="295"/>
      <c r="R281" s="295"/>
      <c r="S281" s="295"/>
      <c r="T281" s="295"/>
      <c r="U281" s="295"/>
      <c r="V281" s="291"/>
      <c r="W281" s="291"/>
      <c r="X281" s="291"/>
      <c r="Y281" s="291"/>
      <c r="Z281" s="291"/>
      <c r="AA281" s="297"/>
      <c r="AB281" s="259"/>
      <c r="AC281" s="288">
        <f t="shared" si="10"/>
        <v>0</v>
      </c>
      <c r="AD281" s="261" t="str">
        <f t="shared" si="11"/>
        <v/>
      </c>
      <c r="AE281" s="402"/>
      <c r="AF281" s="262"/>
      <c r="AG281" s="263"/>
      <c r="AH281" s="263"/>
      <c r="AI281" s="263"/>
      <c r="AJ281" s="263"/>
      <c r="AK281" s="263"/>
      <c r="AL281" s="263"/>
      <c r="AM281" s="263"/>
      <c r="AN281" s="263"/>
      <c r="AO281" s="263"/>
      <c r="AP281" s="263"/>
      <c r="AQ281" s="263"/>
      <c r="AR281" s="263"/>
      <c r="AS281" s="263"/>
      <c r="AT281" s="263"/>
      <c r="AU281" s="263"/>
      <c r="AV281" s="263"/>
      <c r="AW281" s="263"/>
      <c r="AX281" s="263"/>
      <c r="AY281" s="263"/>
      <c r="AZ281" s="263"/>
      <c r="BA281" s="263"/>
      <c r="BB281" s="263"/>
    </row>
    <row r="282" spans="2:54" ht="15.75" x14ac:dyDescent="0.25">
      <c r="B282" s="289"/>
      <c r="C282" s="290"/>
      <c r="D282" s="291"/>
      <c r="E282" s="291"/>
      <c r="F282" s="291"/>
      <c r="G282" s="291"/>
      <c r="H282" s="291"/>
      <c r="I282" s="291"/>
      <c r="J282" s="292"/>
      <c r="K282" s="293"/>
      <c r="L282" s="293"/>
      <c r="M282" s="293"/>
      <c r="N282" s="294"/>
      <c r="O282" s="295"/>
      <c r="P282" s="295"/>
      <c r="Q282" s="295"/>
      <c r="R282" s="295"/>
      <c r="S282" s="295"/>
      <c r="T282" s="295"/>
      <c r="U282" s="295"/>
      <c r="V282" s="291"/>
      <c r="W282" s="291"/>
      <c r="X282" s="291"/>
      <c r="Y282" s="291"/>
      <c r="Z282" s="291"/>
      <c r="AA282" s="297"/>
      <c r="AB282" s="259"/>
      <c r="AC282" s="288">
        <f t="shared" ref="AC282:AC345" si="12">SUMPRODUCT(AF$23:BB$23,$AF282:$BB282)</f>
        <v>0</v>
      </c>
      <c r="AD282" s="261" t="str">
        <f t="shared" ref="AD282:AD345" si="13">IFERROR((AC282/P282),"")</f>
        <v/>
      </c>
      <c r="AE282" s="402"/>
      <c r="AF282" s="262"/>
      <c r="AG282" s="263"/>
      <c r="AH282" s="263"/>
      <c r="AI282" s="263"/>
      <c r="AJ282" s="263"/>
      <c r="AK282" s="263"/>
      <c r="AL282" s="263"/>
      <c r="AM282" s="263"/>
      <c r="AN282" s="263"/>
      <c r="AO282" s="263"/>
      <c r="AP282" s="263"/>
      <c r="AQ282" s="263"/>
      <c r="AR282" s="263"/>
      <c r="AS282" s="263"/>
      <c r="AT282" s="263"/>
      <c r="AU282" s="263"/>
      <c r="AV282" s="263"/>
      <c r="AW282" s="263"/>
      <c r="AX282" s="263"/>
      <c r="AY282" s="263"/>
      <c r="AZ282" s="263"/>
      <c r="BA282" s="263"/>
      <c r="BB282" s="263"/>
    </row>
    <row r="283" spans="2:54" ht="15.75" x14ac:dyDescent="0.25">
      <c r="B283" s="289"/>
      <c r="C283" s="290"/>
      <c r="D283" s="291"/>
      <c r="E283" s="291"/>
      <c r="F283" s="291"/>
      <c r="G283" s="291"/>
      <c r="H283" s="291"/>
      <c r="I283" s="291"/>
      <c r="J283" s="292"/>
      <c r="K283" s="293"/>
      <c r="L283" s="293"/>
      <c r="M283" s="293"/>
      <c r="N283" s="294"/>
      <c r="O283" s="295"/>
      <c r="P283" s="295"/>
      <c r="Q283" s="295"/>
      <c r="R283" s="295"/>
      <c r="S283" s="295"/>
      <c r="T283" s="295"/>
      <c r="U283" s="295"/>
      <c r="V283" s="291"/>
      <c r="W283" s="291"/>
      <c r="X283" s="291"/>
      <c r="Y283" s="291"/>
      <c r="Z283" s="291"/>
      <c r="AA283" s="297"/>
      <c r="AB283" s="259"/>
      <c r="AC283" s="288">
        <f t="shared" si="12"/>
        <v>0</v>
      </c>
      <c r="AD283" s="261" t="str">
        <f t="shared" si="13"/>
        <v/>
      </c>
      <c r="AE283" s="402"/>
      <c r="AF283" s="262"/>
      <c r="AG283" s="263"/>
      <c r="AH283" s="263"/>
      <c r="AI283" s="263"/>
      <c r="AJ283" s="263"/>
      <c r="AK283" s="263"/>
      <c r="AL283" s="263"/>
      <c r="AM283" s="263"/>
      <c r="AN283" s="263"/>
      <c r="AO283" s="263"/>
      <c r="AP283" s="263"/>
      <c r="AQ283" s="263"/>
      <c r="AR283" s="263"/>
      <c r="AS283" s="263"/>
      <c r="AT283" s="263"/>
      <c r="AU283" s="263"/>
      <c r="AV283" s="263"/>
      <c r="AW283" s="263"/>
      <c r="AX283" s="263"/>
      <c r="AY283" s="263"/>
      <c r="AZ283" s="263"/>
      <c r="BA283" s="263"/>
      <c r="BB283" s="263"/>
    </row>
    <row r="284" spans="2:54" ht="15.75" x14ac:dyDescent="0.25">
      <c r="B284" s="289"/>
      <c r="C284" s="290"/>
      <c r="D284" s="291"/>
      <c r="E284" s="291"/>
      <c r="F284" s="291"/>
      <c r="G284" s="291"/>
      <c r="H284" s="291"/>
      <c r="I284" s="291"/>
      <c r="J284" s="292"/>
      <c r="K284" s="293"/>
      <c r="L284" s="293"/>
      <c r="M284" s="293"/>
      <c r="N284" s="294"/>
      <c r="O284" s="295"/>
      <c r="P284" s="295"/>
      <c r="Q284" s="295"/>
      <c r="R284" s="295"/>
      <c r="S284" s="295"/>
      <c r="T284" s="295"/>
      <c r="U284" s="295"/>
      <c r="V284" s="291"/>
      <c r="W284" s="291"/>
      <c r="X284" s="291"/>
      <c r="Y284" s="291"/>
      <c r="Z284" s="291"/>
      <c r="AA284" s="297"/>
      <c r="AB284" s="259"/>
      <c r="AC284" s="288">
        <f t="shared" si="12"/>
        <v>0</v>
      </c>
      <c r="AD284" s="261" t="str">
        <f t="shared" si="13"/>
        <v/>
      </c>
      <c r="AE284" s="402"/>
      <c r="AF284" s="262"/>
      <c r="AG284" s="263"/>
      <c r="AH284" s="263"/>
      <c r="AI284" s="263"/>
      <c r="AJ284" s="263"/>
      <c r="AK284" s="263"/>
      <c r="AL284" s="263"/>
      <c r="AM284" s="263"/>
      <c r="AN284" s="263"/>
      <c r="AO284" s="263"/>
      <c r="AP284" s="263"/>
      <c r="AQ284" s="263"/>
      <c r="AR284" s="263"/>
      <c r="AS284" s="263"/>
      <c r="AT284" s="263"/>
      <c r="AU284" s="263"/>
      <c r="AV284" s="263"/>
      <c r="AW284" s="263"/>
      <c r="AX284" s="263"/>
      <c r="AY284" s="263"/>
      <c r="AZ284" s="263"/>
      <c r="BA284" s="263"/>
      <c r="BB284" s="263"/>
    </row>
    <row r="285" spans="2:54" ht="15.75" x14ac:dyDescent="0.25">
      <c r="B285" s="289"/>
      <c r="C285" s="290"/>
      <c r="D285" s="291"/>
      <c r="E285" s="291"/>
      <c r="F285" s="291"/>
      <c r="G285" s="291"/>
      <c r="H285" s="291"/>
      <c r="I285" s="291"/>
      <c r="J285" s="292"/>
      <c r="K285" s="293"/>
      <c r="L285" s="293"/>
      <c r="M285" s="293"/>
      <c r="N285" s="294"/>
      <c r="O285" s="295"/>
      <c r="P285" s="295"/>
      <c r="Q285" s="295"/>
      <c r="R285" s="295"/>
      <c r="S285" s="295"/>
      <c r="T285" s="295"/>
      <c r="U285" s="295"/>
      <c r="V285" s="291"/>
      <c r="W285" s="291"/>
      <c r="X285" s="291"/>
      <c r="Y285" s="291"/>
      <c r="Z285" s="291"/>
      <c r="AA285" s="297"/>
      <c r="AB285" s="259"/>
      <c r="AC285" s="288">
        <f t="shared" si="12"/>
        <v>0</v>
      </c>
      <c r="AD285" s="261" t="str">
        <f t="shared" si="13"/>
        <v/>
      </c>
      <c r="AE285" s="402"/>
      <c r="AF285" s="262"/>
      <c r="AG285" s="263"/>
      <c r="AH285" s="263"/>
      <c r="AI285" s="263"/>
      <c r="AJ285" s="263"/>
      <c r="AK285" s="263"/>
      <c r="AL285" s="263"/>
      <c r="AM285" s="263"/>
      <c r="AN285" s="263"/>
      <c r="AO285" s="263"/>
      <c r="AP285" s="263"/>
      <c r="AQ285" s="263"/>
      <c r="AR285" s="263"/>
      <c r="AS285" s="263"/>
      <c r="AT285" s="263"/>
      <c r="AU285" s="263"/>
      <c r="AV285" s="263"/>
      <c r="AW285" s="263"/>
      <c r="AX285" s="263"/>
      <c r="AY285" s="263"/>
      <c r="AZ285" s="263"/>
      <c r="BA285" s="263"/>
      <c r="BB285" s="263"/>
    </row>
    <row r="286" spans="2:54" ht="15.75" x14ac:dyDescent="0.25">
      <c r="B286" s="289"/>
      <c r="C286" s="290"/>
      <c r="D286" s="291"/>
      <c r="E286" s="291"/>
      <c r="F286" s="291"/>
      <c r="G286" s="291"/>
      <c r="H286" s="291"/>
      <c r="I286" s="291"/>
      <c r="J286" s="292"/>
      <c r="K286" s="293"/>
      <c r="L286" s="293"/>
      <c r="M286" s="293"/>
      <c r="N286" s="294"/>
      <c r="O286" s="295"/>
      <c r="P286" s="295"/>
      <c r="Q286" s="295"/>
      <c r="R286" s="295"/>
      <c r="S286" s="295"/>
      <c r="T286" s="295"/>
      <c r="U286" s="295"/>
      <c r="V286" s="291"/>
      <c r="W286" s="291"/>
      <c r="X286" s="291"/>
      <c r="Y286" s="291"/>
      <c r="Z286" s="291"/>
      <c r="AA286" s="297"/>
      <c r="AB286" s="259"/>
      <c r="AC286" s="288">
        <f t="shared" si="12"/>
        <v>0</v>
      </c>
      <c r="AD286" s="261" t="str">
        <f t="shared" si="13"/>
        <v/>
      </c>
      <c r="AE286" s="402"/>
      <c r="AF286" s="262"/>
      <c r="AG286" s="263"/>
      <c r="AH286" s="263"/>
      <c r="AI286" s="263"/>
      <c r="AJ286" s="263"/>
      <c r="AK286" s="263"/>
      <c r="AL286" s="263"/>
      <c r="AM286" s="263"/>
      <c r="AN286" s="263"/>
      <c r="AO286" s="263"/>
      <c r="AP286" s="263"/>
      <c r="AQ286" s="263"/>
      <c r="AR286" s="263"/>
      <c r="AS286" s="263"/>
      <c r="AT286" s="263"/>
      <c r="AU286" s="263"/>
      <c r="AV286" s="263"/>
      <c r="AW286" s="263"/>
      <c r="AX286" s="263"/>
      <c r="AY286" s="263"/>
      <c r="AZ286" s="263"/>
      <c r="BA286" s="263"/>
      <c r="BB286" s="263"/>
    </row>
    <row r="287" spans="2:54" ht="15.75" x14ac:dyDescent="0.25">
      <c r="B287" s="289"/>
      <c r="C287" s="290"/>
      <c r="D287" s="291"/>
      <c r="E287" s="291"/>
      <c r="F287" s="291"/>
      <c r="G287" s="291"/>
      <c r="H287" s="291"/>
      <c r="I287" s="291"/>
      <c r="J287" s="292"/>
      <c r="K287" s="293"/>
      <c r="L287" s="293"/>
      <c r="M287" s="293"/>
      <c r="N287" s="294"/>
      <c r="O287" s="295"/>
      <c r="P287" s="295"/>
      <c r="Q287" s="295"/>
      <c r="R287" s="295"/>
      <c r="S287" s="295"/>
      <c r="T287" s="295"/>
      <c r="U287" s="295"/>
      <c r="V287" s="291"/>
      <c r="W287" s="291"/>
      <c r="X287" s="291"/>
      <c r="Y287" s="291"/>
      <c r="Z287" s="291"/>
      <c r="AA287" s="297"/>
      <c r="AB287" s="259"/>
      <c r="AC287" s="288">
        <f t="shared" si="12"/>
        <v>0</v>
      </c>
      <c r="AD287" s="261" t="str">
        <f t="shared" si="13"/>
        <v/>
      </c>
      <c r="AE287" s="402"/>
      <c r="AF287" s="262"/>
      <c r="AG287" s="263"/>
      <c r="AH287" s="263"/>
      <c r="AI287" s="263"/>
      <c r="AJ287" s="263"/>
      <c r="AK287" s="263"/>
      <c r="AL287" s="263"/>
      <c r="AM287" s="263"/>
      <c r="AN287" s="263"/>
      <c r="AO287" s="263"/>
      <c r="AP287" s="263"/>
      <c r="AQ287" s="263"/>
      <c r="AR287" s="263"/>
      <c r="AS287" s="263"/>
      <c r="AT287" s="263"/>
      <c r="AU287" s="263"/>
      <c r="AV287" s="263"/>
      <c r="AW287" s="263"/>
      <c r="AX287" s="263"/>
      <c r="AY287" s="263"/>
      <c r="AZ287" s="263"/>
      <c r="BA287" s="263"/>
      <c r="BB287" s="263"/>
    </row>
    <row r="288" spans="2:54" ht="15.75" x14ac:dyDescent="0.25">
      <c r="B288" s="289"/>
      <c r="C288" s="290"/>
      <c r="D288" s="291"/>
      <c r="E288" s="291"/>
      <c r="F288" s="291"/>
      <c r="G288" s="291"/>
      <c r="H288" s="291"/>
      <c r="I288" s="291"/>
      <c r="J288" s="292"/>
      <c r="K288" s="293"/>
      <c r="L288" s="293"/>
      <c r="M288" s="293"/>
      <c r="N288" s="294"/>
      <c r="O288" s="295"/>
      <c r="P288" s="295"/>
      <c r="Q288" s="295"/>
      <c r="R288" s="295"/>
      <c r="S288" s="295"/>
      <c r="T288" s="295"/>
      <c r="U288" s="295"/>
      <c r="V288" s="291"/>
      <c r="W288" s="291"/>
      <c r="X288" s="291"/>
      <c r="Y288" s="291"/>
      <c r="Z288" s="291"/>
      <c r="AA288" s="297"/>
      <c r="AB288" s="259"/>
      <c r="AC288" s="288">
        <f t="shared" si="12"/>
        <v>0</v>
      </c>
      <c r="AD288" s="261" t="str">
        <f t="shared" si="13"/>
        <v/>
      </c>
      <c r="AE288" s="402"/>
      <c r="AF288" s="262"/>
      <c r="AG288" s="263"/>
      <c r="AH288" s="263"/>
      <c r="AI288" s="263"/>
      <c r="AJ288" s="263"/>
      <c r="AK288" s="263"/>
      <c r="AL288" s="263"/>
      <c r="AM288" s="263"/>
      <c r="AN288" s="263"/>
      <c r="AO288" s="263"/>
      <c r="AP288" s="263"/>
      <c r="AQ288" s="263"/>
      <c r="AR288" s="263"/>
      <c r="AS288" s="263"/>
      <c r="AT288" s="263"/>
      <c r="AU288" s="263"/>
      <c r="AV288" s="263"/>
      <c r="AW288" s="263"/>
      <c r="AX288" s="263"/>
      <c r="AY288" s="263"/>
      <c r="AZ288" s="263"/>
      <c r="BA288" s="263"/>
      <c r="BB288" s="263"/>
    </row>
    <row r="289" spans="2:54" ht="15.75" x14ac:dyDescent="0.25">
      <c r="B289" s="289"/>
      <c r="C289" s="290"/>
      <c r="D289" s="291"/>
      <c r="E289" s="291"/>
      <c r="F289" s="291"/>
      <c r="G289" s="291"/>
      <c r="H289" s="291"/>
      <c r="I289" s="291"/>
      <c r="J289" s="292"/>
      <c r="K289" s="293"/>
      <c r="L289" s="293"/>
      <c r="M289" s="293"/>
      <c r="N289" s="294"/>
      <c r="O289" s="295"/>
      <c r="P289" s="295"/>
      <c r="Q289" s="295"/>
      <c r="R289" s="295"/>
      <c r="S289" s="295"/>
      <c r="T289" s="295"/>
      <c r="U289" s="295"/>
      <c r="V289" s="291"/>
      <c r="W289" s="291"/>
      <c r="X289" s="291"/>
      <c r="Y289" s="291"/>
      <c r="Z289" s="291"/>
      <c r="AA289" s="297"/>
      <c r="AB289" s="259"/>
      <c r="AC289" s="288">
        <f t="shared" si="12"/>
        <v>0</v>
      </c>
      <c r="AD289" s="261" t="str">
        <f t="shared" si="13"/>
        <v/>
      </c>
      <c r="AE289" s="402"/>
      <c r="AF289" s="262"/>
      <c r="AG289" s="263"/>
      <c r="AH289" s="263"/>
      <c r="AI289" s="263"/>
      <c r="AJ289" s="263"/>
      <c r="AK289" s="263"/>
      <c r="AL289" s="263"/>
      <c r="AM289" s="263"/>
      <c r="AN289" s="263"/>
      <c r="AO289" s="263"/>
      <c r="AP289" s="263"/>
      <c r="AQ289" s="263"/>
      <c r="AR289" s="263"/>
      <c r="AS289" s="263"/>
      <c r="AT289" s="263"/>
      <c r="AU289" s="263"/>
      <c r="AV289" s="263"/>
      <c r="AW289" s="263"/>
      <c r="AX289" s="263"/>
      <c r="AY289" s="263"/>
      <c r="AZ289" s="263"/>
      <c r="BA289" s="263"/>
      <c r="BB289" s="263"/>
    </row>
    <row r="290" spans="2:54" ht="15.75" x14ac:dyDescent="0.25">
      <c r="B290" s="289"/>
      <c r="C290" s="290"/>
      <c r="D290" s="291"/>
      <c r="E290" s="291"/>
      <c r="F290" s="291"/>
      <c r="G290" s="291"/>
      <c r="H290" s="291"/>
      <c r="I290" s="291"/>
      <c r="J290" s="292"/>
      <c r="K290" s="293"/>
      <c r="L290" s="293"/>
      <c r="M290" s="293"/>
      <c r="N290" s="294"/>
      <c r="O290" s="295"/>
      <c r="P290" s="295"/>
      <c r="Q290" s="295"/>
      <c r="R290" s="295"/>
      <c r="S290" s="295"/>
      <c r="T290" s="295"/>
      <c r="U290" s="295"/>
      <c r="V290" s="291"/>
      <c r="W290" s="291"/>
      <c r="X290" s="291"/>
      <c r="Y290" s="291"/>
      <c r="Z290" s="291"/>
      <c r="AA290" s="297"/>
      <c r="AB290" s="259"/>
      <c r="AC290" s="288">
        <f t="shared" si="12"/>
        <v>0</v>
      </c>
      <c r="AD290" s="261" t="str">
        <f t="shared" si="13"/>
        <v/>
      </c>
      <c r="AE290" s="402"/>
      <c r="AF290" s="262"/>
      <c r="AG290" s="263"/>
      <c r="AH290" s="263"/>
      <c r="AI290" s="263"/>
      <c r="AJ290" s="263"/>
      <c r="AK290" s="263"/>
      <c r="AL290" s="263"/>
      <c r="AM290" s="263"/>
      <c r="AN290" s="263"/>
      <c r="AO290" s="263"/>
      <c r="AP290" s="263"/>
      <c r="AQ290" s="263"/>
      <c r="AR290" s="263"/>
      <c r="AS290" s="263"/>
      <c r="AT290" s="263"/>
      <c r="AU290" s="263"/>
      <c r="AV290" s="263"/>
      <c r="AW290" s="263"/>
      <c r="AX290" s="263"/>
      <c r="AY290" s="263"/>
      <c r="AZ290" s="263"/>
      <c r="BA290" s="263"/>
      <c r="BB290" s="263"/>
    </row>
    <row r="291" spans="2:54" ht="15.75" x14ac:dyDescent="0.25">
      <c r="B291" s="289"/>
      <c r="C291" s="290"/>
      <c r="D291" s="291"/>
      <c r="E291" s="291"/>
      <c r="F291" s="291"/>
      <c r="G291" s="291"/>
      <c r="H291" s="291"/>
      <c r="I291" s="291"/>
      <c r="J291" s="292"/>
      <c r="K291" s="293"/>
      <c r="L291" s="293"/>
      <c r="M291" s="293"/>
      <c r="N291" s="294"/>
      <c r="O291" s="295"/>
      <c r="P291" s="295"/>
      <c r="Q291" s="295"/>
      <c r="R291" s="295"/>
      <c r="S291" s="295"/>
      <c r="T291" s="295"/>
      <c r="U291" s="295"/>
      <c r="V291" s="291"/>
      <c r="W291" s="291"/>
      <c r="X291" s="291"/>
      <c r="Y291" s="291"/>
      <c r="Z291" s="291"/>
      <c r="AA291" s="297"/>
      <c r="AB291" s="259"/>
      <c r="AC291" s="288">
        <f t="shared" si="12"/>
        <v>0</v>
      </c>
      <c r="AD291" s="261" t="str">
        <f t="shared" si="13"/>
        <v/>
      </c>
      <c r="AE291" s="402"/>
      <c r="AF291" s="262"/>
      <c r="AG291" s="263"/>
      <c r="AH291" s="263"/>
      <c r="AI291" s="263"/>
      <c r="AJ291" s="263"/>
      <c r="AK291" s="263"/>
      <c r="AL291" s="263"/>
      <c r="AM291" s="263"/>
      <c r="AN291" s="263"/>
      <c r="AO291" s="263"/>
      <c r="AP291" s="263"/>
      <c r="AQ291" s="263"/>
      <c r="AR291" s="263"/>
      <c r="AS291" s="263"/>
      <c r="AT291" s="263"/>
      <c r="AU291" s="263"/>
      <c r="AV291" s="263"/>
      <c r="AW291" s="263"/>
      <c r="AX291" s="263"/>
      <c r="AY291" s="263"/>
      <c r="AZ291" s="263"/>
      <c r="BA291" s="263"/>
      <c r="BB291" s="263"/>
    </row>
    <row r="292" spans="2:54" ht="15.75" x14ac:dyDescent="0.25">
      <c r="B292" s="289"/>
      <c r="C292" s="290"/>
      <c r="D292" s="291"/>
      <c r="E292" s="291"/>
      <c r="F292" s="291"/>
      <c r="G292" s="291"/>
      <c r="H292" s="291"/>
      <c r="I292" s="291"/>
      <c r="J292" s="292"/>
      <c r="K292" s="293"/>
      <c r="L292" s="293"/>
      <c r="M292" s="293"/>
      <c r="N292" s="294"/>
      <c r="O292" s="295"/>
      <c r="P292" s="295"/>
      <c r="Q292" s="295"/>
      <c r="R292" s="295"/>
      <c r="S292" s="295"/>
      <c r="T292" s="295"/>
      <c r="U292" s="295"/>
      <c r="V292" s="291"/>
      <c r="W292" s="291"/>
      <c r="X292" s="291"/>
      <c r="Y292" s="291"/>
      <c r="Z292" s="291"/>
      <c r="AA292" s="297"/>
      <c r="AB292" s="259"/>
      <c r="AC292" s="288">
        <f t="shared" si="12"/>
        <v>0</v>
      </c>
      <c r="AD292" s="261" t="str">
        <f t="shared" si="13"/>
        <v/>
      </c>
      <c r="AE292" s="402"/>
      <c r="AF292" s="262"/>
      <c r="AG292" s="263"/>
      <c r="AH292" s="263"/>
      <c r="AI292" s="263"/>
      <c r="AJ292" s="263"/>
      <c r="AK292" s="263"/>
      <c r="AL292" s="263"/>
      <c r="AM292" s="263"/>
      <c r="AN292" s="263"/>
      <c r="AO292" s="263"/>
      <c r="AP292" s="263"/>
      <c r="AQ292" s="263"/>
      <c r="AR292" s="263"/>
      <c r="AS292" s="263"/>
      <c r="AT292" s="263"/>
      <c r="AU292" s="263"/>
      <c r="AV292" s="263"/>
      <c r="AW292" s="263"/>
      <c r="AX292" s="263"/>
      <c r="AY292" s="263"/>
      <c r="AZ292" s="263"/>
      <c r="BA292" s="263"/>
      <c r="BB292" s="263"/>
    </row>
    <row r="293" spans="2:54" ht="15.75" x14ac:dyDescent="0.25">
      <c r="B293" s="289"/>
      <c r="C293" s="290"/>
      <c r="D293" s="291"/>
      <c r="E293" s="291"/>
      <c r="F293" s="291"/>
      <c r="G293" s="291"/>
      <c r="H293" s="291"/>
      <c r="I293" s="291"/>
      <c r="J293" s="292"/>
      <c r="K293" s="293"/>
      <c r="L293" s="293"/>
      <c r="M293" s="293"/>
      <c r="N293" s="294"/>
      <c r="O293" s="295"/>
      <c r="P293" s="295"/>
      <c r="Q293" s="295"/>
      <c r="R293" s="295"/>
      <c r="S293" s="295"/>
      <c r="T293" s="295"/>
      <c r="U293" s="295"/>
      <c r="V293" s="291"/>
      <c r="W293" s="291"/>
      <c r="X293" s="291"/>
      <c r="Y293" s="291"/>
      <c r="Z293" s="291"/>
      <c r="AA293" s="297"/>
      <c r="AB293" s="259"/>
      <c r="AC293" s="288">
        <f t="shared" si="12"/>
        <v>0</v>
      </c>
      <c r="AD293" s="261" t="str">
        <f t="shared" si="13"/>
        <v/>
      </c>
      <c r="AE293" s="402"/>
      <c r="AF293" s="262"/>
      <c r="AG293" s="263"/>
      <c r="AH293" s="263"/>
      <c r="AI293" s="263"/>
      <c r="AJ293" s="263"/>
      <c r="AK293" s="263"/>
      <c r="AL293" s="263"/>
      <c r="AM293" s="263"/>
      <c r="AN293" s="263"/>
      <c r="AO293" s="263"/>
      <c r="AP293" s="263"/>
      <c r="AQ293" s="263"/>
      <c r="AR293" s="263"/>
      <c r="AS293" s="263"/>
      <c r="AT293" s="263"/>
      <c r="AU293" s="263"/>
      <c r="AV293" s="263"/>
      <c r="AW293" s="263"/>
      <c r="AX293" s="263"/>
      <c r="AY293" s="263"/>
      <c r="AZ293" s="263"/>
      <c r="BA293" s="263"/>
      <c r="BB293" s="263"/>
    </row>
    <row r="294" spans="2:54" ht="15.75" x14ac:dyDescent="0.25">
      <c r="B294" s="289"/>
      <c r="C294" s="290"/>
      <c r="D294" s="291"/>
      <c r="E294" s="291"/>
      <c r="F294" s="291"/>
      <c r="G294" s="291"/>
      <c r="H294" s="291"/>
      <c r="I294" s="291"/>
      <c r="J294" s="292"/>
      <c r="K294" s="293"/>
      <c r="L294" s="293"/>
      <c r="M294" s="293"/>
      <c r="N294" s="294"/>
      <c r="O294" s="295"/>
      <c r="P294" s="295"/>
      <c r="Q294" s="295"/>
      <c r="R294" s="295"/>
      <c r="S294" s="295"/>
      <c r="T294" s="295"/>
      <c r="U294" s="295"/>
      <c r="V294" s="291"/>
      <c r="W294" s="291"/>
      <c r="X294" s="291"/>
      <c r="Y294" s="291"/>
      <c r="Z294" s="291"/>
      <c r="AA294" s="297"/>
      <c r="AB294" s="259"/>
      <c r="AC294" s="288">
        <f t="shared" si="12"/>
        <v>0</v>
      </c>
      <c r="AD294" s="261" t="str">
        <f t="shared" si="13"/>
        <v/>
      </c>
      <c r="AE294" s="402"/>
      <c r="AF294" s="262"/>
      <c r="AG294" s="263"/>
      <c r="AH294" s="263"/>
      <c r="AI294" s="263"/>
      <c r="AJ294" s="263"/>
      <c r="AK294" s="263"/>
      <c r="AL294" s="263"/>
      <c r="AM294" s="263"/>
      <c r="AN294" s="263"/>
      <c r="AO294" s="263"/>
      <c r="AP294" s="263"/>
      <c r="AQ294" s="263"/>
      <c r="AR294" s="263"/>
      <c r="AS294" s="263"/>
      <c r="AT294" s="263"/>
      <c r="AU294" s="263"/>
      <c r="AV294" s="263"/>
      <c r="AW294" s="263"/>
      <c r="AX294" s="263"/>
      <c r="AY294" s="263"/>
      <c r="AZ294" s="263"/>
      <c r="BA294" s="263"/>
      <c r="BB294" s="263"/>
    </row>
    <row r="295" spans="2:54" ht="15.75" x14ac:dyDescent="0.25">
      <c r="B295" s="289"/>
      <c r="C295" s="290"/>
      <c r="D295" s="291"/>
      <c r="E295" s="291"/>
      <c r="F295" s="291"/>
      <c r="G295" s="291"/>
      <c r="H295" s="291"/>
      <c r="I295" s="291"/>
      <c r="J295" s="292"/>
      <c r="K295" s="293"/>
      <c r="L295" s="293"/>
      <c r="M295" s="293"/>
      <c r="N295" s="294"/>
      <c r="O295" s="295"/>
      <c r="P295" s="295"/>
      <c r="Q295" s="295"/>
      <c r="R295" s="295"/>
      <c r="S295" s="295"/>
      <c r="T295" s="295"/>
      <c r="U295" s="295"/>
      <c r="V295" s="291"/>
      <c r="W295" s="291"/>
      <c r="X295" s="291"/>
      <c r="Y295" s="291"/>
      <c r="Z295" s="291"/>
      <c r="AA295" s="297"/>
      <c r="AB295" s="259"/>
      <c r="AC295" s="288">
        <f t="shared" si="12"/>
        <v>0</v>
      </c>
      <c r="AD295" s="261" t="str">
        <f t="shared" si="13"/>
        <v/>
      </c>
      <c r="AE295" s="402"/>
      <c r="AF295" s="262"/>
      <c r="AG295" s="263"/>
      <c r="AH295" s="263"/>
      <c r="AI295" s="263"/>
      <c r="AJ295" s="263"/>
      <c r="AK295" s="263"/>
      <c r="AL295" s="263"/>
      <c r="AM295" s="263"/>
      <c r="AN295" s="263"/>
      <c r="AO295" s="263"/>
      <c r="AP295" s="263"/>
      <c r="AQ295" s="263"/>
      <c r="AR295" s="263"/>
      <c r="AS295" s="263"/>
      <c r="AT295" s="263"/>
      <c r="AU295" s="263"/>
      <c r="AV295" s="263"/>
      <c r="AW295" s="263"/>
      <c r="AX295" s="263"/>
      <c r="AY295" s="263"/>
      <c r="AZ295" s="263"/>
      <c r="BA295" s="263"/>
      <c r="BB295" s="263"/>
    </row>
    <row r="296" spans="2:54" ht="15.75" x14ac:dyDescent="0.25">
      <c r="B296" s="289"/>
      <c r="C296" s="290"/>
      <c r="D296" s="291"/>
      <c r="E296" s="291"/>
      <c r="F296" s="291"/>
      <c r="G296" s="291"/>
      <c r="H296" s="291"/>
      <c r="I296" s="291"/>
      <c r="J296" s="292"/>
      <c r="K296" s="293"/>
      <c r="L296" s="293"/>
      <c r="M296" s="293"/>
      <c r="N296" s="294"/>
      <c r="O296" s="295"/>
      <c r="P296" s="295"/>
      <c r="Q296" s="295"/>
      <c r="R296" s="295"/>
      <c r="S296" s="295"/>
      <c r="T296" s="295"/>
      <c r="U296" s="295"/>
      <c r="V296" s="291"/>
      <c r="W296" s="291"/>
      <c r="X296" s="291"/>
      <c r="Y296" s="291"/>
      <c r="Z296" s="291"/>
      <c r="AA296" s="297"/>
      <c r="AB296" s="259"/>
      <c r="AC296" s="288">
        <f t="shared" si="12"/>
        <v>0</v>
      </c>
      <c r="AD296" s="261" t="str">
        <f t="shared" si="13"/>
        <v/>
      </c>
      <c r="AE296" s="402"/>
      <c r="AF296" s="262"/>
      <c r="AG296" s="263"/>
      <c r="AH296" s="263"/>
      <c r="AI296" s="263"/>
      <c r="AJ296" s="263"/>
      <c r="AK296" s="263"/>
      <c r="AL296" s="263"/>
      <c r="AM296" s="263"/>
      <c r="AN296" s="263"/>
      <c r="AO296" s="263"/>
      <c r="AP296" s="263"/>
      <c r="AQ296" s="263"/>
      <c r="AR296" s="263"/>
      <c r="AS296" s="263"/>
      <c r="AT296" s="263"/>
      <c r="AU296" s="263"/>
      <c r="AV296" s="263"/>
      <c r="AW296" s="263"/>
      <c r="AX296" s="263"/>
      <c r="AY296" s="263"/>
      <c r="AZ296" s="263"/>
      <c r="BA296" s="263"/>
      <c r="BB296" s="263"/>
    </row>
    <row r="297" spans="2:54" ht="15.75" x14ac:dyDescent="0.25">
      <c r="B297" s="289"/>
      <c r="C297" s="290"/>
      <c r="D297" s="291"/>
      <c r="E297" s="291"/>
      <c r="F297" s="291"/>
      <c r="G297" s="291"/>
      <c r="H297" s="291"/>
      <c r="I297" s="291"/>
      <c r="J297" s="292"/>
      <c r="K297" s="293"/>
      <c r="L297" s="293"/>
      <c r="M297" s="293"/>
      <c r="N297" s="294"/>
      <c r="O297" s="295"/>
      <c r="P297" s="295"/>
      <c r="Q297" s="295"/>
      <c r="R297" s="295"/>
      <c r="S297" s="295"/>
      <c r="T297" s="295"/>
      <c r="U297" s="295"/>
      <c r="V297" s="291"/>
      <c r="W297" s="291"/>
      <c r="X297" s="291"/>
      <c r="Y297" s="291"/>
      <c r="Z297" s="291"/>
      <c r="AA297" s="297"/>
      <c r="AB297" s="259"/>
      <c r="AC297" s="288">
        <f t="shared" si="12"/>
        <v>0</v>
      </c>
      <c r="AD297" s="261" t="str">
        <f t="shared" si="13"/>
        <v/>
      </c>
      <c r="AE297" s="402"/>
      <c r="AF297" s="262"/>
      <c r="AG297" s="263"/>
      <c r="AH297" s="263"/>
      <c r="AI297" s="263"/>
      <c r="AJ297" s="263"/>
      <c r="AK297" s="263"/>
      <c r="AL297" s="263"/>
      <c r="AM297" s="263"/>
      <c r="AN297" s="263"/>
      <c r="AO297" s="263"/>
      <c r="AP297" s="263"/>
      <c r="AQ297" s="263"/>
      <c r="AR297" s="263"/>
      <c r="AS297" s="263"/>
      <c r="AT297" s="263"/>
      <c r="AU297" s="263"/>
      <c r="AV297" s="263"/>
      <c r="AW297" s="263"/>
      <c r="AX297" s="263"/>
      <c r="AY297" s="263"/>
      <c r="AZ297" s="263"/>
      <c r="BA297" s="263"/>
      <c r="BB297" s="263"/>
    </row>
    <row r="298" spans="2:54" ht="15.75" x14ac:dyDescent="0.25">
      <c r="B298" s="289"/>
      <c r="C298" s="290"/>
      <c r="D298" s="291"/>
      <c r="E298" s="291"/>
      <c r="F298" s="291"/>
      <c r="G298" s="291"/>
      <c r="H298" s="291"/>
      <c r="I298" s="291"/>
      <c r="J298" s="292"/>
      <c r="K298" s="293"/>
      <c r="L298" s="293"/>
      <c r="M298" s="293"/>
      <c r="N298" s="294"/>
      <c r="O298" s="295"/>
      <c r="P298" s="295"/>
      <c r="Q298" s="295"/>
      <c r="R298" s="295"/>
      <c r="S298" s="295"/>
      <c r="T298" s="295"/>
      <c r="U298" s="295"/>
      <c r="V298" s="291"/>
      <c r="W298" s="291"/>
      <c r="X298" s="291"/>
      <c r="Y298" s="291"/>
      <c r="Z298" s="291"/>
      <c r="AA298" s="297"/>
      <c r="AB298" s="259"/>
      <c r="AC298" s="288">
        <f t="shared" si="12"/>
        <v>0</v>
      </c>
      <c r="AD298" s="261" t="str">
        <f t="shared" si="13"/>
        <v/>
      </c>
      <c r="AE298" s="402"/>
      <c r="AF298" s="262"/>
      <c r="AG298" s="263"/>
      <c r="AH298" s="263"/>
      <c r="AI298" s="263"/>
      <c r="AJ298" s="263"/>
      <c r="AK298" s="263"/>
      <c r="AL298" s="263"/>
      <c r="AM298" s="263"/>
      <c r="AN298" s="263"/>
      <c r="AO298" s="263"/>
      <c r="AP298" s="263"/>
      <c r="AQ298" s="263"/>
      <c r="AR298" s="263"/>
      <c r="AS298" s="263"/>
      <c r="AT298" s="263"/>
      <c r="AU298" s="263"/>
      <c r="AV298" s="263"/>
      <c r="AW298" s="263"/>
      <c r="AX298" s="263"/>
      <c r="AY298" s="263"/>
      <c r="AZ298" s="263"/>
      <c r="BA298" s="263"/>
      <c r="BB298" s="263"/>
    </row>
    <row r="299" spans="2:54" ht="15.75" x14ac:dyDescent="0.25">
      <c r="B299" s="289"/>
      <c r="C299" s="290"/>
      <c r="D299" s="291"/>
      <c r="E299" s="291"/>
      <c r="F299" s="291"/>
      <c r="G299" s="291"/>
      <c r="H299" s="291"/>
      <c r="I299" s="291"/>
      <c r="J299" s="292"/>
      <c r="K299" s="293"/>
      <c r="L299" s="293"/>
      <c r="M299" s="293"/>
      <c r="N299" s="294"/>
      <c r="O299" s="295"/>
      <c r="P299" s="295"/>
      <c r="Q299" s="295"/>
      <c r="R299" s="295"/>
      <c r="S299" s="295"/>
      <c r="T299" s="295"/>
      <c r="U299" s="295"/>
      <c r="V299" s="291"/>
      <c r="W299" s="291"/>
      <c r="X299" s="291"/>
      <c r="Y299" s="291"/>
      <c r="Z299" s="291"/>
      <c r="AA299" s="297"/>
      <c r="AB299" s="259"/>
      <c r="AC299" s="288">
        <f t="shared" si="12"/>
        <v>0</v>
      </c>
      <c r="AD299" s="261" t="str">
        <f t="shared" si="13"/>
        <v/>
      </c>
      <c r="AE299" s="402"/>
      <c r="AF299" s="262"/>
      <c r="AG299" s="263"/>
      <c r="AH299" s="263"/>
      <c r="AI299" s="263"/>
      <c r="AJ299" s="263"/>
      <c r="AK299" s="263"/>
      <c r="AL299" s="263"/>
      <c r="AM299" s="263"/>
      <c r="AN299" s="263"/>
      <c r="AO299" s="263"/>
      <c r="AP299" s="263"/>
      <c r="AQ299" s="263"/>
      <c r="AR299" s="263"/>
      <c r="AS299" s="263"/>
      <c r="AT299" s="263"/>
      <c r="AU299" s="263"/>
      <c r="AV299" s="263"/>
      <c r="AW299" s="263"/>
      <c r="AX299" s="263"/>
      <c r="AY299" s="263"/>
      <c r="AZ299" s="263"/>
      <c r="BA299" s="263"/>
      <c r="BB299" s="263"/>
    </row>
    <row r="300" spans="2:54" ht="15.75" x14ac:dyDescent="0.25">
      <c r="B300" s="289"/>
      <c r="C300" s="290"/>
      <c r="D300" s="291"/>
      <c r="E300" s="291"/>
      <c r="F300" s="291"/>
      <c r="G300" s="291"/>
      <c r="H300" s="291"/>
      <c r="I300" s="291"/>
      <c r="J300" s="292"/>
      <c r="K300" s="293"/>
      <c r="L300" s="293"/>
      <c r="M300" s="293"/>
      <c r="N300" s="294"/>
      <c r="O300" s="295"/>
      <c r="P300" s="295"/>
      <c r="Q300" s="295"/>
      <c r="R300" s="295"/>
      <c r="S300" s="295"/>
      <c r="T300" s="295"/>
      <c r="U300" s="295"/>
      <c r="V300" s="291"/>
      <c r="W300" s="291"/>
      <c r="X300" s="291"/>
      <c r="Y300" s="291"/>
      <c r="Z300" s="291"/>
      <c r="AA300" s="297"/>
      <c r="AB300" s="259"/>
      <c r="AC300" s="288">
        <f t="shared" si="12"/>
        <v>0</v>
      </c>
      <c r="AD300" s="261" t="str">
        <f t="shared" si="13"/>
        <v/>
      </c>
      <c r="AE300" s="402"/>
      <c r="AF300" s="262"/>
      <c r="AG300" s="263"/>
      <c r="AH300" s="263"/>
      <c r="AI300" s="263"/>
      <c r="AJ300" s="263"/>
      <c r="AK300" s="263"/>
      <c r="AL300" s="263"/>
      <c r="AM300" s="263"/>
      <c r="AN300" s="263"/>
      <c r="AO300" s="263"/>
      <c r="AP300" s="263"/>
      <c r="AQ300" s="263"/>
      <c r="AR300" s="263"/>
      <c r="AS300" s="263"/>
      <c r="AT300" s="263"/>
      <c r="AU300" s="263"/>
      <c r="AV300" s="263"/>
      <c r="AW300" s="263"/>
      <c r="AX300" s="263"/>
      <c r="AY300" s="263"/>
      <c r="AZ300" s="263"/>
      <c r="BA300" s="263"/>
      <c r="BB300" s="263"/>
    </row>
    <row r="301" spans="2:54" ht="15.75" x14ac:dyDescent="0.25">
      <c r="B301" s="289"/>
      <c r="C301" s="290"/>
      <c r="D301" s="291"/>
      <c r="E301" s="291"/>
      <c r="F301" s="291"/>
      <c r="G301" s="291"/>
      <c r="H301" s="291"/>
      <c r="I301" s="291"/>
      <c r="J301" s="292"/>
      <c r="K301" s="293"/>
      <c r="L301" s="293"/>
      <c r="M301" s="293"/>
      <c r="N301" s="294"/>
      <c r="O301" s="295"/>
      <c r="P301" s="295"/>
      <c r="Q301" s="295"/>
      <c r="R301" s="295"/>
      <c r="S301" s="295"/>
      <c r="T301" s="295"/>
      <c r="U301" s="295"/>
      <c r="V301" s="291"/>
      <c r="W301" s="291"/>
      <c r="X301" s="291"/>
      <c r="Y301" s="291"/>
      <c r="Z301" s="291"/>
      <c r="AA301" s="297"/>
      <c r="AB301" s="259"/>
      <c r="AC301" s="288">
        <f t="shared" si="12"/>
        <v>0</v>
      </c>
      <c r="AD301" s="261" t="str">
        <f t="shared" si="13"/>
        <v/>
      </c>
      <c r="AE301" s="402"/>
      <c r="AF301" s="262"/>
      <c r="AG301" s="263"/>
      <c r="AH301" s="263"/>
      <c r="AI301" s="263"/>
      <c r="AJ301" s="263"/>
      <c r="AK301" s="263"/>
      <c r="AL301" s="263"/>
      <c r="AM301" s="263"/>
      <c r="AN301" s="263"/>
      <c r="AO301" s="263"/>
      <c r="AP301" s="263"/>
      <c r="AQ301" s="263"/>
      <c r="AR301" s="263"/>
      <c r="AS301" s="263"/>
      <c r="AT301" s="263"/>
      <c r="AU301" s="263"/>
      <c r="AV301" s="263"/>
      <c r="AW301" s="263"/>
      <c r="AX301" s="263"/>
      <c r="AY301" s="263"/>
      <c r="AZ301" s="263"/>
      <c r="BA301" s="263"/>
      <c r="BB301" s="263"/>
    </row>
    <row r="302" spans="2:54" ht="15.75" x14ac:dyDescent="0.25">
      <c r="B302" s="289"/>
      <c r="C302" s="290"/>
      <c r="D302" s="291"/>
      <c r="E302" s="291"/>
      <c r="F302" s="291"/>
      <c r="G302" s="291"/>
      <c r="H302" s="291"/>
      <c r="I302" s="291"/>
      <c r="J302" s="292"/>
      <c r="K302" s="293"/>
      <c r="L302" s="293"/>
      <c r="M302" s="293"/>
      <c r="N302" s="294"/>
      <c r="O302" s="295"/>
      <c r="P302" s="295"/>
      <c r="Q302" s="295"/>
      <c r="R302" s="295"/>
      <c r="S302" s="295"/>
      <c r="T302" s="295"/>
      <c r="U302" s="295"/>
      <c r="V302" s="291"/>
      <c r="W302" s="291"/>
      <c r="X302" s="291"/>
      <c r="Y302" s="291"/>
      <c r="Z302" s="291"/>
      <c r="AA302" s="297"/>
      <c r="AB302" s="259"/>
      <c r="AC302" s="288">
        <f t="shared" si="12"/>
        <v>0</v>
      </c>
      <c r="AD302" s="261" t="str">
        <f t="shared" si="13"/>
        <v/>
      </c>
      <c r="AE302" s="402"/>
      <c r="AF302" s="262"/>
      <c r="AG302" s="263"/>
      <c r="AH302" s="263"/>
      <c r="AI302" s="263"/>
      <c r="AJ302" s="263"/>
      <c r="AK302" s="263"/>
      <c r="AL302" s="263"/>
      <c r="AM302" s="263"/>
      <c r="AN302" s="263"/>
      <c r="AO302" s="263"/>
      <c r="AP302" s="263"/>
      <c r="AQ302" s="263"/>
      <c r="AR302" s="263"/>
      <c r="AS302" s="263"/>
      <c r="AT302" s="263"/>
      <c r="AU302" s="263"/>
      <c r="AV302" s="263"/>
      <c r="AW302" s="263"/>
      <c r="AX302" s="263"/>
      <c r="AY302" s="263"/>
      <c r="AZ302" s="263"/>
      <c r="BA302" s="263"/>
      <c r="BB302" s="263"/>
    </row>
    <row r="303" spans="2:54" ht="15.75" x14ac:dyDescent="0.25">
      <c r="B303" s="289"/>
      <c r="C303" s="290"/>
      <c r="D303" s="291"/>
      <c r="E303" s="291"/>
      <c r="F303" s="291"/>
      <c r="G303" s="291"/>
      <c r="H303" s="291"/>
      <c r="I303" s="291"/>
      <c r="J303" s="292"/>
      <c r="K303" s="293"/>
      <c r="L303" s="293"/>
      <c r="M303" s="293"/>
      <c r="N303" s="294"/>
      <c r="O303" s="295"/>
      <c r="P303" s="295"/>
      <c r="Q303" s="295"/>
      <c r="R303" s="295"/>
      <c r="S303" s="295"/>
      <c r="T303" s="295"/>
      <c r="U303" s="295"/>
      <c r="V303" s="291"/>
      <c r="W303" s="291"/>
      <c r="X303" s="291"/>
      <c r="Y303" s="291"/>
      <c r="Z303" s="291"/>
      <c r="AA303" s="297"/>
      <c r="AB303" s="259"/>
      <c r="AC303" s="288">
        <f t="shared" si="12"/>
        <v>0</v>
      </c>
      <c r="AD303" s="261" t="str">
        <f t="shared" si="13"/>
        <v/>
      </c>
      <c r="AE303" s="402"/>
      <c r="AF303" s="262"/>
      <c r="AG303" s="263"/>
      <c r="AH303" s="263"/>
      <c r="AI303" s="263"/>
      <c r="AJ303" s="263"/>
      <c r="AK303" s="263"/>
      <c r="AL303" s="263"/>
      <c r="AM303" s="263"/>
      <c r="AN303" s="263"/>
      <c r="AO303" s="263"/>
      <c r="AP303" s="263"/>
      <c r="AQ303" s="263"/>
      <c r="AR303" s="263"/>
      <c r="AS303" s="263"/>
      <c r="AT303" s="263"/>
      <c r="AU303" s="263"/>
      <c r="AV303" s="263"/>
      <c r="AW303" s="263"/>
      <c r="AX303" s="263"/>
      <c r="AY303" s="263"/>
      <c r="AZ303" s="263"/>
      <c r="BA303" s="263"/>
      <c r="BB303" s="263"/>
    </row>
    <row r="304" spans="2:54" ht="15.75" x14ac:dyDescent="0.25">
      <c r="B304" s="289"/>
      <c r="C304" s="290"/>
      <c r="D304" s="291"/>
      <c r="E304" s="291"/>
      <c r="F304" s="291"/>
      <c r="G304" s="291"/>
      <c r="H304" s="291"/>
      <c r="I304" s="291"/>
      <c r="J304" s="292"/>
      <c r="K304" s="293"/>
      <c r="L304" s="293"/>
      <c r="M304" s="293"/>
      <c r="N304" s="294"/>
      <c r="O304" s="295"/>
      <c r="P304" s="295"/>
      <c r="Q304" s="295"/>
      <c r="R304" s="295"/>
      <c r="S304" s="295"/>
      <c r="T304" s="295"/>
      <c r="U304" s="295"/>
      <c r="V304" s="291"/>
      <c r="W304" s="291"/>
      <c r="X304" s="291"/>
      <c r="Y304" s="291"/>
      <c r="Z304" s="291"/>
      <c r="AA304" s="297"/>
      <c r="AB304" s="259"/>
      <c r="AC304" s="288">
        <f t="shared" si="12"/>
        <v>0</v>
      </c>
      <c r="AD304" s="261" t="str">
        <f t="shared" si="13"/>
        <v/>
      </c>
      <c r="AE304" s="402"/>
      <c r="AF304" s="262"/>
      <c r="AG304" s="263"/>
      <c r="AH304" s="263"/>
      <c r="AI304" s="263"/>
      <c r="AJ304" s="263"/>
      <c r="AK304" s="263"/>
      <c r="AL304" s="263"/>
      <c r="AM304" s="263"/>
      <c r="AN304" s="263"/>
      <c r="AO304" s="263"/>
      <c r="AP304" s="263"/>
      <c r="AQ304" s="263"/>
      <c r="AR304" s="263"/>
      <c r="AS304" s="263"/>
      <c r="AT304" s="263"/>
      <c r="AU304" s="263"/>
      <c r="AV304" s="263"/>
      <c r="AW304" s="263"/>
      <c r="AX304" s="263"/>
      <c r="AY304" s="263"/>
      <c r="AZ304" s="263"/>
      <c r="BA304" s="263"/>
      <c r="BB304" s="263"/>
    </row>
    <row r="305" spans="2:54" ht="15.75" x14ac:dyDescent="0.25">
      <c r="B305" s="289"/>
      <c r="C305" s="290"/>
      <c r="D305" s="291"/>
      <c r="E305" s="291"/>
      <c r="F305" s="291"/>
      <c r="G305" s="291"/>
      <c r="H305" s="291"/>
      <c r="I305" s="291"/>
      <c r="J305" s="292"/>
      <c r="K305" s="293"/>
      <c r="L305" s="293"/>
      <c r="M305" s="293"/>
      <c r="N305" s="294"/>
      <c r="O305" s="295"/>
      <c r="P305" s="295"/>
      <c r="Q305" s="295"/>
      <c r="R305" s="295"/>
      <c r="S305" s="295"/>
      <c r="T305" s="295"/>
      <c r="U305" s="295"/>
      <c r="V305" s="291"/>
      <c r="W305" s="291"/>
      <c r="X305" s="291"/>
      <c r="Y305" s="291"/>
      <c r="Z305" s="291"/>
      <c r="AA305" s="297"/>
      <c r="AB305" s="259"/>
      <c r="AC305" s="288">
        <f t="shared" si="12"/>
        <v>0</v>
      </c>
      <c r="AD305" s="261" t="str">
        <f t="shared" si="13"/>
        <v/>
      </c>
      <c r="AE305" s="402"/>
      <c r="AF305" s="262"/>
      <c r="AG305" s="263"/>
      <c r="AH305" s="263"/>
      <c r="AI305" s="263"/>
      <c r="AJ305" s="263"/>
      <c r="AK305" s="263"/>
      <c r="AL305" s="263"/>
      <c r="AM305" s="263"/>
      <c r="AN305" s="263"/>
      <c r="AO305" s="263"/>
      <c r="AP305" s="263"/>
      <c r="AQ305" s="263"/>
      <c r="AR305" s="263"/>
      <c r="AS305" s="263"/>
      <c r="AT305" s="263"/>
      <c r="AU305" s="263"/>
      <c r="AV305" s="263"/>
      <c r="AW305" s="263"/>
      <c r="AX305" s="263"/>
      <c r="AY305" s="263"/>
      <c r="AZ305" s="263"/>
      <c r="BA305" s="263"/>
      <c r="BB305" s="263"/>
    </row>
    <row r="306" spans="2:54" ht="15.75" x14ac:dyDescent="0.25">
      <c r="B306" s="289"/>
      <c r="C306" s="290"/>
      <c r="D306" s="291"/>
      <c r="E306" s="291"/>
      <c r="F306" s="291"/>
      <c r="G306" s="291"/>
      <c r="H306" s="291"/>
      <c r="I306" s="291"/>
      <c r="J306" s="292"/>
      <c r="K306" s="293"/>
      <c r="L306" s="293"/>
      <c r="M306" s="293"/>
      <c r="N306" s="294"/>
      <c r="O306" s="295"/>
      <c r="P306" s="295"/>
      <c r="Q306" s="295"/>
      <c r="R306" s="295"/>
      <c r="S306" s="295"/>
      <c r="T306" s="295"/>
      <c r="U306" s="295"/>
      <c r="V306" s="291"/>
      <c r="W306" s="291"/>
      <c r="X306" s="291"/>
      <c r="Y306" s="291"/>
      <c r="Z306" s="291"/>
      <c r="AA306" s="297"/>
      <c r="AB306" s="259"/>
      <c r="AC306" s="288">
        <f t="shared" si="12"/>
        <v>0</v>
      </c>
      <c r="AD306" s="261" t="str">
        <f t="shared" si="13"/>
        <v/>
      </c>
      <c r="AE306" s="402"/>
      <c r="AF306" s="262"/>
      <c r="AG306" s="263"/>
      <c r="AH306" s="263"/>
      <c r="AI306" s="263"/>
      <c r="AJ306" s="263"/>
      <c r="AK306" s="263"/>
      <c r="AL306" s="263"/>
      <c r="AM306" s="263"/>
      <c r="AN306" s="263"/>
      <c r="AO306" s="263"/>
      <c r="AP306" s="263"/>
      <c r="AQ306" s="263"/>
      <c r="AR306" s="263"/>
      <c r="AS306" s="263"/>
      <c r="AT306" s="263"/>
      <c r="AU306" s="263"/>
      <c r="AV306" s="263"/>
      <c r="AW306" s="263"/>
      <c r="AX306" s="263"/>
      <c r="AY306" s="263"/>
      <c r="AZ306" s="263"/>
      <c r="BA306" s="263"/>
      <c r="BB306" s="263"/>
    </row>
    <row r="307" spans="2:54" ht="15.75" x14ac:dyDescent="0.25">
      <c r="B307" s="289"/>
      <c r="C307" s="290"/>
      <c r="D307" s="291"/>
      <c r="E307" s="291"/>
      <c r="F307" s="291"/>
      <c r="G307" s="291"/>
      <c r="H307" s="291"/>
      <c r="I307" s="291"/>
      <c r="J307" s="292"/>
      <c r="K307" s="293"/>
      <c r="L307" s="293"/>
      <c r="M307" s="293"/>
      <c r="N307" s="294"/>
      <c r="O307" s="295"/>
      <c r="P307" s="295"/>
      <c r="Q307" s="295"/>
      <c r="R307" s="295"/>
      <c r="S307" s="295"/>
      <c r="T307" s="295"/>
      <c r="U307" s="295"/>
      <c r="V307" s="291"/>
      <c r="W307" s="291"/>
      <c r="X307" s="291"/>
      <c r="Y307" s="291"/>
      <c r="Z307" s="291"/>
      <c r="AA307" s="297"/>
      <c r="AB307" s="259"/>
      <c r="AC307" s="288">
        <f t="shared" si="12"/>
        <v>0</v>
      </c>
      <c r="AD307" s="261" t="str">
        <f t="shared" si="13"/>
        <v/>
      </c>
      <c r="AE307" s="402"/>
      <c r="AF307" s="262"/>
      <c r="AG307" s="263"/>
      <c r="AH307" s="263"/>
      <c r="AI307" s="263"/>
      <c r="AJ307" s="263"/>
      <c r="AK307" s="263"/>
      <c r="AL307" s="263"/>
      <c r="AM307" s="263"/>
      <c r="AN307" s="263"/>
      <c r="AO307" s="263"/>
      <c r="AP307" s="263"/>
      <c r="AQ307" s="263"/>
      <c r="AR307" s="263"/>
      <c r="AS307" s="263"/>
      <c r="AT307" s="263"/>
      <c r="AU307" s="263"/>
      <c r="AV307" s="263"/>
      <c r="AW307" s="263"/>
      <c r="AX307" s="263"/>
      <c r="AY307" s="263"/>
      <c r="AZ307" s="263"/>
      <c r="BA307" s="263"/>
      <c r="BB307" s="263"/>
    </row>
    <row r="308" spans="2:54" ht="15.75" x14ac:dyDescent="0.25">
      <c r="B308" s="289"/>
      <c r="C308" s="290"/>
      <c r="D308" s="291"/>
      <c r="E308" s="291"/>
      <c r="F308" s="291"/>
      <c r="G308" s="291"/>
      <c r="H308" s="291"/>
      <c r="I308" s="291"/>
      <c r="J308" s="292"/>
      <c r="K308" s="293"/>
      <c r="L308" s="293"/>
      <c r="M308" s="293"/>
      <c r="N308" s="294"/>
      <c r="O308" s="295"/>
      <c r="P308" s="295"/>
      <c r="Q308" s="295"/>
      <c r="R308" s="295"/>
      <c r="S308" s="295"/>
      <c r="T308" s="295"/>
      <c r="U308" s="295"/>
      <c r="V308" s="291"/>
      <c r="W308" s="291"/>
      <c r="X308" s="291"/>
      <c r="Y308" s="291"/>
      <c r="Z308" s="291"/>
      <c r="AA308" s="297"/>
      <c r="AB308" s="259"/>
      <c r="AC308" s="288">
        <f t="shared" si="12"/>
        <v>0</v>
      </c>
      <c r="AD308" s="261" t="str">
        <f t="shared" si="13"/>
        <v/>
      </c>
      <c r="AE308" s="402"/>
      <c r="AF308" s="262"/>
      <c r="AG308" s="263"/>
      <c r="AH308" s="263"/>
      <c r="AI308" s="263"/>
      <c r="AJ308" s="263"/>
      <c r="AK308" s="263"/>
      <c r="AL308" s="263"/>
      <c r="AM308" s="263"/>
      <c r="AN308" s="263"/>
      <c r="AO308" s="263"/>
      <c r="AP308" s="263"/>
      <c r="AQ308" s="263"/>
      <c r="AR308" s="263"/>
      <c r="AS308" s="263"/>
      <c r="AT308" s="263"/>
      <c r="AU308" s="263"/>
      <c r="AV308" s="263"/>
      <c r="AW308" s="263"/>
      <c r="AX308" s="263"/>
      <c r="AY308" s="263"/>
      <c r="AZ308" s="263"/>
      <c r="BA308" s="263"/>
      <c r="BB308" s="263"/>
    </row>
    <row r="309" spans="2:54" ht="15.75" x14ac:dyDescent="0.25">
      <c r="B309" s="289"/>
      <c r="C309" s="290"/>
      <c r="D309" s="291"/>
      <c r="E309" s="291"/>
      <c r="F309" s="291"/>
      <c r="G309" s="291"/>
      <c r="H309" s="291"/>
      <c r="I309" s="291"/>
      <c r="J309" s="292"/>
      <c r="K309" s="293"/>
      <c r="L309" s="293"/>
      <c r="M309" s="293"/>
      <c r="N309" s="294"/>
      <c r="O309" s="295"/>
      <c r="P309" s="295"/>
      <c r="Q309" s="295"/>
      <c r="R309" s="295"/>
      <c r="S309" s="295"/>
      <c r="T309" s="295"/>
      <c r="U309" s="295"/>
      <c r="V309" s="291"/>
      <c r="W309" s="291"/>
      <c r="X309" s="291"/>
      <c r="Y309" s="291"/>
      <c r="Z309" s="291"/>
      <c r="AA309" s="297"/>
      <c r="AB309" s="259"/>
      <c r="AC309" s="288">
        <f t="shared" si="12"/>
        <v>0</v>
      </c>
      <c r="AD309" s="261" t="str">
        <f t="shared" si="13"/>
        <v/>
      </c>
      <c r="AE309" s="402"/>
      <c r="AF309" s="262"/>
      <c r="AG309" s="263"/>
      <c r="AH309" s="263"/>
      <c r="AI309" s="263"/>
      <c r="AJ309" s="263"/>
      <c r="AK309" s="263"/>
      <c r="AL309" s="263"/>
      <c r="AM309" s="263"/>
      <c r="AN309" s="263"/>
      <c r="AO309" s="263"/>
      <c r="AP309" s="263"/>
      <c r="AQ309" s="263"/>
      <c r="AR309" s="263"/>
      <c r="AS309" s="263"/>
      <c r="AT309" s="263"/>
      <c r="AU309" s="263"/>
      <c r="AV309" s="263"/>
      <c r="AW309" s="263"/>
      <c r="AX309" s="263"/>
      <c r="AY309" s="263"/>
      <c r="AZ309" s="263"/>
      <c r="BA309" s="263"/>
      <c r="BB309" s="263"/>
    </row>
    <row r="310" spans="2:54" ht="15.75" x14ac:dyDescent="0.25">
      <c r="B310" s="289"/>
      <c r="C310" s="290"/>
      <c r="D310" s="291"/>
      <c r="E310" s="291"/>
      <c r="F310" s="291"/>
      <c r="G310" s="291"/>
      <c r="H310" s="291"/>
      <c r="I310" s="291"/>
      <c r="J310" s="292"/>
      <c r="K310" s="293"/>
      <c r="L310" s="293"/>
      <c r="M310" s="293"/>
      <c r="N310" s="294"/>
      <c r="O310" s="295"/>
      <c r="P310" s="295"/>
      <c r="Q310" s="295"/>
      <c r="R310" s="295"/>
      <c r="S310" s="295"/>
      <c r="T310" s="295"/>
      <c r="U310" s="295"/>
      <c r="V310" s="291"/>
      <c r="W310" s="291"/>
      <c r="X310" s="291"/>
      <c r="Y310" s="291"/>
      <c r="Z310" s="291"/>
      <c r="AA310" s="297"/>
      <c r="AB310" s="259"/>
      <c r="AC310" s="288">
        <f t="shared" si="12"/>
        <v>0</v>
      </c>
      <c r="AD310" s="261" t="str">
        <f t="shared" si="13"/>
        <v/>
      </c>
      <c r="AE310" s="402"/>
      <c r="AF310" s="262"/>
      <c r="AG310" s="263"/>
      <c r="AH310" s="263"/>
      <c r="AI310" s="263"/>
      <c r="AJ310" s="263"/>
      <c r="AK310" s="263"/>
      <c r="AL310" s="263"/>
      <c r="AM310" s="263"/>
      <c r="AN310" s="263"/>
      <c r="AO310" s="263"/>
      <c r="AP310" s="263"/>
      <c r="AQ310" s="263"/>
      <c r="AR310" s="263"/>
      <c r="AS310" s="263"/>
      <c r="AT310" s="263"/>
      <c r="AU310" s="263"/>
      <c r="AV310" s="263"/>
      <c r="AW310" s="263"/>
      <c r="AX310" s="263"/>
      <c r="AY310" s="263"/>
      <c r="AZ310" s="263"/>
      <c r="BA310" s="263"/>
      <c r="BB310" s="263"/>
    </row>
    <row r="311" spans="2:54" ht="15.75" x14ac:dyDescent="0.25">
      <c r="B311" s="289"/>
      <c r="C311" s="290"/>
      <c r="D311" s="291"/>
      <c r="E311" s="291"/>
      <c r="F311" s="291"/>
      <c r="G311" s="291"/>
      <c r="H311" s="291"/>
      <c r="I311" s="291"/>
      <c r="J311" s="292"/>
      <c r="K311" s="293"/>
      <c r="L311" s="293"/>
      <c r="M311" s="293"/>
      <c r="N311" s="294"/>
      <c r="O311" s="295"/>
      <c r="P311" s="295"/>
      <c r="Q311" s="295"/>
      <c r="R311" s="295"/>
      <c r="S311" s="295"/>
      <c r="T311" s="295"/>
      <c r="U311" s="295"/>
      <c r="V311" s="291"/>
      <c r="W311" s="291"/>
      <c r="X311" s="291"/>
      <c r="Y311" s="291"/>
      <c r="Z311" s="291"/>
      <c r="AA311" s="297"/>
      <c r="AB311" s="259"/>
      <c r="AC311" s="288">
        <f t="shared" si="12"/>
        <v>0</v>
      </c>
      <c r="AD311" s="261" t="str">
        <f t="shared" si="13"/>
        <v/>
      </c>
      <c r="AE311" s="402"/>
      <c r="AF311" s="262"/>
      <c r="AG311" s="263"/>
      <c r="AH311" s="263"/>
      <c r="AI311" s="263"/>
      <c r="AJ311" s="263"/>
      <c r="AK311" s="263"/>
      <c r="AL311" s="263"/>
      <c r="AM311" s="263"/>
      <c r="AN311" s="263"/>
      <c r="AO311" s="263"/>
      <c r="AP311" s="263"/>
      <c r="AQ311" s="263"/>
      <c r="AR311" s="263"/>
      <c r="AS311" s="263"/>
      <c r="AT311" s="263"/>
      <c r="AU311" s="263"/>
      <c r="AV311" s="263"/>
      <c r="AW311" s="263"/>
      <c r="AX311" s="263"/>
      <c r="AY311" s="263"/>
      <c r="AZ311" s="263"/>
      <c r="BA311" s="263"/>
      <c r="BB311" s="263"/>
    </row>
    <row r="312" spans="2:54" ht="15.75" x14ac:dyDescent="0.25">
      <c r="B312" s="289"/>
      <c r="C312" s="290"/>
      <c r="D312" s="291"/>
      <c r="E312" s="291"/>
      <c r="F312" s="291"/>
      <c r="G312" s="291"/>
      <c r="H312" s="291"/>
      <c r="I312" s="291"/>
      <c r="J312" s="292"/>
      <c r="K312" s="293"/>
      <c r="L312" s="293"/>
      <c r="M312" s="293"/>
      <c r="N312" s="294"/>
      <c r="O312" s="295"/>
      <c r="P312" s="295"/>
      <c r="Q312" s="295"/>
      <c r="R312" s="295"/>
      <c r="S312" s="295"/>
      <c r="T312" s="295"/>
      <c r="U312" s="295"/>
      <c r="V312" s="291"/>
      <c r="W312" s="291"/>
      <c r="X312" s="291"/>
      <c r="Y312" s="291"/>
      <c r="Z312" s="291"/>
      <c r="AA312" s="297"/>
      <c r="AB312" s="259"/>
      <c r="AC312" s="288">
        <f t="shared" si="12"/>
        <v>0</v>
      </c>
      <c r="AD312" s="261" t="str">
        <f t="shared" si="13"/>
        <v/>
      </c>
      <c r="AE312" s="402"/>
      <c r="AF312" s="262"/>
      <c r="AG312" s="263"/>
      <c r="AH312" s="263"/>
      <c r="AI312" s="263"/>
      <c r="AJ312" s="263"/>
      <c r="AK312" s="263"/>
      <c r="AL312" s="263"/>
      <c r="AM312" s="263"/>
      <c r="AN312" s="263"/>
      <c r="AO312" s="263"/>
      <c r="AP312" s="263"/>
      <c r="AQ312" s="263"/>
      <c r="AR312" s="263"/>
      <c r="AS312" s="263"/>
      <c r="AT312" s="263"/>
      <c r="AU312" s="263"/>
      <c r="AV312" s="263"/>
      <c r="AW312" s="263"/>
      <c r="AX312" s="263"/>
      <c r="AY312" s="263"/>
      <c r="AZ312" s="263"/>
      <c r="BA312" s="263"/>
      <c r="BB312" s="263"/>
    </row>
    <row r="313" spans="2:54" ht="15.75" x14ac:dyDescent="0.25">
      <c r="B313" s="289"/>
      <c r="C313" s="290"/>
      <c r="D313" s="291"/>
      <c r="E313" s="291"/>
      <c r="F313" s="291"/>
      <c r="G313" s="291"/>
      <c r="H313" s="291"/>
      <c r="I313" s="291"/>
      <c r="J313" s="292"/>
      <c r="K313" s="293"/>
      <c r="L313" s="293"/>
      <c r="M313" s="293"/>
      <c r="N313" s="294"/>
      <c r="O313" s="295"/>
      <c r="P313" s="295"/>
      <c r="Q313" s="295"/>
      <c r="R313" s="295"/>
      <c r="S313" s="295"/>
      <c r="T313" s="295"/>
      <c r="U313" s="295"/>
      <c r="V313" s="291"/>
      <c r="W313" s="291"/>
      <c r="X313" s="291"/>
      <c r="Y313" s="291"/>
      <c r="Z313" s="291"/>
      <c r="AA313" s="297"/>
      <c r="AB313" s="259"/>
      <c r="AC313" s="288">
        <f t="shared" si="12"/>
        <v>0</v>
      </c>
      <c r="AD313" s="261" t="str">
        <f t="shared" si="13"/>
        <v/>
      </c>
      <c r="AE313" s="402"/>
      <c r="AF313" s="262"/>
      <c r="AG313" s="263"/>
      <c r="AH313" s="263"/>
      <c r="AI313" s="263"/>
      <c r="AJ313" s="263"/>
      <c r="AK313" s="263"/>
      <c r="AL313" s="263"/>
      <c r="AM313" s="263"/>
      <c r="AN313" s="263"/>
      <c r="AO313" s="263"/>
      <c r="AP313" s="263"/>
      <c r="AQ313" s="263"/>
      <c r="AR313" s="263"/>
      <c r="AS313" s="263"/>
      <c r="AT313" s="263"/>
      <c r="AU313" s="263"/>
      <c r="AV313" s="263"/>
      <c r="AW313" s="263"/>
      <c r="AX313" s="263"/>
      <c r="AY313" s="263"/>
      <c r="AZ313" s="263"/>
      <c r="BA313" s="263"/>
      <c r="BB313" s="263"/>
    </row>
    <row r="314" spans="2:54" ht="15.75" x14ac:dyDescent="0.25">
      <c r="B314" s="289"/>
      <c r="C314" s="290"/>
      <c r="D314" s="291"/>
      <c r="E314" s="291"/>
      <c r="F314" s="291"/>
      <c r="G314" s="291"/>
      <c r="H314" s="291"/>
      <c r="I314" s="291"/>
      <c r="J314" s="292"/>
      <c r="K314" s="293"/>
      <c r="L314" s="293"/>
      <c r="M314" s="293"/>
      <c r="N314" s="294"/>
      <c r="O314" s="295"/>
      <c r="P314" s="295"/>
      <c r="Q314" s="295"/>
      <c r="R314" s="295"/>
      <c r="S314" s="295"/>
      <c r="T314" s="295"/>
      <c r="U314" s="295"/>
      <c r="V314" s="291"/>
      <c r="W314" s="291"/>
      <c r="X314" s="291"/>
      <c r="Y314" s="291"/>
      <c r="Z314" s="291"/>
      <c r="AA314" s="297"/>
      <c r="AB314" s="259"/>
      <c r="AC314" s="288">
        <f t="shared" si="12"/>
        <v>0</v>
      </c>
      <c r="AD314" s="261" t="str">
        <f t="shared" si="13"/>
        <v/>
      </c>
      <c r="AE314" s="402"/>
      <c r="AF314" s="262"/>
      <c r="AG314" s="263"/>
      <c r="AH314" s="263"/>
      <c r="AI314" s="263"/>
      <c r="AJ314" s="263"/>
      <c r="AK314" s="263"/>
      <c r="AL314" s="263"/>
      <c r="AM314" s="263"/>
      <c r="AN314" s="263"/>
      <c r="AO314" s="263"/>
      <c r="AP314" s="263"/>
      <c r="AQ314" s="263"/>
      <c r="AR314" s="263"/>
      <c r="AS314" s="263"/>
      <c r="AT314" s="263"/>
      <c r="AU314" s="263"/>
      <c r="AV314" s="263"/>
      <c r="AW314" s="263"/>
      <c r="AX314" s="263"/>
      <c r="AY314" s="263"/>
      <c r="AZ314" s="263"/>
      <c r="BA314" s="263"/>
      <c r="BB314" s="263"/>
    </row>
    <row r="315" spans="2:54" ht="15.75" x14ac:dyDescent="0.25">
      <c r="B315" s="289"/>
      <c r="C315" s="290"/>
      <c r="D315" s="291"/>
      <c r="E315" s="291"/>
      <c r="F315" s="291"/>
      <c r="G315" s="291"/>
      <c r="H315" s="291"/>
      <c r="I315" s="291"/>
      <c r="J315" s="292"/>
      <c r="K315" s="293"/>
      <c r="L315" s="293"/>
      <c r="M315" s="293"/>
      <c r="N315" s="294"/>
      <c r="O315" s="295"/>
      <c r="P315" s="295"/>
      <c r="Q315" s="295"/>
      <c r="R315" s="295"/>
      <c r="S315" s="295"/>
      <c r="T315" s="295"/>
      <c r="U315" s="295"/>
      <c r="V315" s="291"/>
      <c r="W315" s="291"/>
      <c r="X315" s="291"/>
      <c r="Y315" s="291"/>
      <c r="Z315" s="291"/>
      <c r="AA315" s="297"/>
      <c r="AB315" s="259"/>
      <c r="AC315" s="288">
        <f t="shared" si="12"/>
        <v>0</v>
      </c>
      <c r="AD315" s="261" t="str">
        <f t="shared" si="13"/>
        <v/>
      </c>
      <c r="AE315" s="402"/>
      <c r="AF315" s="262"/>
      <c r="AG315" s="263"/>
      <c r="AH315" s="263"/>
      <c r="AI315" s="263"/>
      <c r="AJ315" s="263"/>
      <c r="AK315" s="263"/>
      <c r="AL315" s="263"/>
      <c r="AM315" s="263"/>
      <c r="AN315" s="263"/>
      <c r="AO315" s="263"/>
      <c r="AP315" s="263"/>
      <c r="AQ315" s="263"/>
      <c r="AR315" s="263"/>
      <c r="AS315" s="263"/>
      <c r="AT315" s="263"/>
      <c r="AU315" s="263"/>
      <c r="AV315" s="263"/>
      <c r="AW315" s="263"/>
      <c r="AX315" s="263"/>
      <c r="AY315" s="263"/>
      <c r="AZ315" s="263"/>
      <c r="BA315" s="263"/>
      <c r="BB315" s="263"/>
    </row>
    <row r="316" spans="2:54" ht="15.75" x14ac:dyDescent="0.25">
      <c r="B316" s="289"/>
      <c r="C316" s="290"/>
      <c r="D316" s="291"/>
      <c r="E316" s="291"/>
      <c r="F316" s="291"/>
      <c r="G316" s="291"/>
      <c r="H316" s="291"/>
      <c r="I316" s="291"/>
      <c r="J316" s="292"/>
      <c r="K316" s="293"/>
      <c r="L316" s="293"/>
      <c r="M316" s="293"/>
      <c r="N316" s="294"/>
      <c r="O316" s="295"/>
      <c r="P316" s="295"/>
      <c r="Q316" s="295"/>
      <c r="R316" s="295"/>
      <c r="S316" s="295"/>
      <c r="T316" s="295"/>
      <c r="U316" s="295"/>
      <c r="V316" s="291"/>
      <c r="W316" s="291"/>
      <c r="X316" s="291"/>
      <c r="Y316" s="291"/>
      <c r="Z316" s="291"/>
      <c r="AA316" s="297"/>
      <c r="AB316" s="259"/>
      <c r="AC316" s="288">
        <f t="shared" si="12"/>
        <v>0</v>
      </c>
      <c r="AD316" s="261" t="str">
        <f t="shared" si="13"/>
        <v/>
      </c>
      <c r="AE316" s="402"/>
      <c r="AF316" s="262"/>
      <c r="AG316" s="263"/>
      <c r="AH316" s="263"/>
      <c r="AI316" s="263"/>
      <c r="AJ316" s="263"/>
      <c r="AK316" s="263"/>
      <c r="AL316" s="263"/>
      <c r="AM316" s="263"/>
      <c r="AN316" s="263"/>
      <c r="AO316" s="263"/>
      <c r="AP316" s="263"/>
      <c r="AQ316" s="263"/>
      <c r="AR316" s="263"/>
      <c r="AS316" s="263"/>
      <c r="AT316" s="263"/>
      <c r="AU316" s="263"/>
      <c r="AV316" s="263"/>
      <c r="AW316" s="263"/>
      <c r="AX316" s="263"/>
      <c r="AY316" s="263"/>
      <c r="AZ316" s="263"/>
      <c r="BA316" s="263"/>
      <c r="BB316" s="263"/>
    </row>
    <row r="317" spans="2:54" ht="15.75" x14ac:dyDescent="0.25">
      <c r="B317" s="289"/>
      <c r="C317" s="290"/>
      <c r="D317" s="291"/>
      <c r="E317" s="291"/>
      <c r="F317" s="291"/>
      <c r="G317" s="291"/>
      <c r="H317" s="291"/>
      <c r="I317" s="291"/>
      <c r="J317" s="292"/>
      <c r="K317" s="293"/>
      <c r="L317" s="293"/>
      <c r="M317" s="293"/>
      <c r="N317" s="294"/>
      <c r="O317" s="295"/>
      <c r="P317" s="295"/>
      <c r="Q317" s="295"/>
      <c r="R317" s="295"/>
      <c r="S317" s="295"/>
      <c r="T317" s="295"/>
      <c r="U317" s="295"/>
      <c r="V317" s="291"/>
      <c r="W317" s="291"/>
      <c r="X317" s="291"/>
      <c r="Y317" s="291"/>
      <c r="Z317" s="291"/>
      <c r="AA317" s="297"/>
      <c r="AB317" s="259"/>
      <c r="AC317" s="288">
        <f t="shared" si="12"/>
        <v>0</v>
      </c>
      <c r="AD317" s="261" t="str">
        <f t="shared" si="13"/>
        <v/>
      </c>
      <c r="AE317" s="402"/>
      <c r="AF317" s="262"/>
      <c r="AG317" s="263"/>
      <c r="AH317" s="263"/>
      <c r="AI317" s="263"/>
      <c r="AJ317" s="263"/>
      <c r="AK317" s="263"/>
      <c r="AL317" s="263"/>
      <c r="AM317" s="263"/>
      <c r="AN317" s="263"/>
      <c r="AO317" s="263"/>
      <c r="AP317" s="263"/>
      <c r="AQ317" s="263"/>
      <c r="AR317" s="263"/>
      <c r="AS317" s="263"/>
      <c r="AT317" s="263"/>
      <c r="AU317" s="263"/>
      <c r="AV317" s="263"/>
      <c r="AW317" s="263"/>
      <c r="AX317" s="263"/>
      <c r="AY317" s="263"/>
      <c r="AZ317" s="263"/>
      <c r="BA317" s="263"/>
      <c r="BB317" s="263"/>
    </row>
    <row r="318" spans="2:54" ht="15.75" x14ac:dyDescent="0.25">
      <c r="B318" s="289"/>
      <c r="C318" s="290"/>
      <c r="D318" s="291"/>
      <c r="E318" s="291"/>
      <c r="F318" s="291"/>
      <c r="G318" s="291"/>
      <c r="H318" s="291"/>
      <c r="I318" s="291"/>
      <c r="J318" s="292"/>
      <c r="K318" s="293"/>
      <c r="L318" s="293"/>
      <c r="M318" s="293"/>
      <c r="N318" s="294"/>
      <c r="O318" s="295"/>
      <c r="P318" s="295"/>
      <c r="Q318" s="295"/>
      <c r="R318" s="295"/>
      <c r="S318" s="295"/>
      <c r="T318" s="295"/>
      <c r="U318" s="295"/>
      <c r="V318" s="291"/>
      <c r="W318" s="291"/>
      <c r="X318" s="291"/>
      <c r="Y318" s="291"/>
      <c r="Z318" s="291"/>
      <c r="AA318" s="297"/>
      <c r="AB318" s="259"/>
      <c r="AC318" s="288">
        <f t="shared" si="12"/>
        <v>0</v>
      </c>
      <c r="AD318" s="261" t="str">
        <f t="shared" si="13"/>
        <v/>
      </c>
      <c r="AE318" s="402"/>
      <c r="AF318" s="262"/>
      <c r="AG318" s="263"/>
      <c r="AH318" s="263"/>
      <c r="AI318" s="263"/>
      <c r="AJ318" s="263"/>
      <c r="AK318" s="263"/>
      <c r="AL318" s="263"/>
      <c r="AM318" s="263"/>
      <c r="AN318" s="263"/>
      <c r="AO318" s="263"/>
      <c r="AP318" s="263"/>
      <c r="AQ318" s="263"/>
      <c r="AR318" s="263"/>
      <c r="AS318" s="263"/>
      <c r="AT318" s="263"/>
      <c r="AU318" s="263"/>
      <c r="AV318" s="263"/>
      <c r="AW318" s="263"/>
      <c r="AX318" s="263"/>
      <c r="AY318" s="263"/>
      <c r="AZ318" s="263"/>
      <c r="BA318" s="263"/>
      <c r="BB318" s="263"/>
    </row>
    <row r="319" spans="2:54" ht="15.75" x14ac:dyDescent="0.25">
      <c r="B319" s="289"/>
      <c r="C319" s="290"/>
      <c r="D319" s="291"/>
      <c r="E319" s="291"/>
      <c r="F319" s="291"/>
      <c r="G319" s="291"/>
      <c r="H319" s="291"/>
      <c r="I319" s="291"/>
      <c r="J319" s="292"/>
      <c r="K319" s="293"/>
      <c r="L319" s="293"/>
      <c r="M319" s="293"/>
      <c r="N319" s="294"/>
      <c r="O319" s="295"/>
      <c r="P319" s="295"/>
      <c r="Q319" s="295"/>
      <c r="R319" s="295"/>
      <c r="S319" s="295"/>
      <c r="T319" s="295"/>
      <c r="U319" s="295"/>
      <c r="V319" s="291"/>
      <c r="W319" s="291"/>
      <c r="X319" s="291"/>
      <c r="Y319" s="291"/>
      <c r="Z319" s="291"/>
      <c r="AA319" s="297"/>
      <c r="AB319" s="259"/>
      <c r="AC319" s="288">
        <f t="shared" si="12"/>
        <v>0</v>
      </c>
      <c r="AD319" s="261" t="str">
        <f t="shared" si="13"/>
        <v/>
      </c>
      <c r="AE319" s="402"/>
      <c r="AF319" s="262"/>
      <c r="AG319" s="263"/>
      <c r="AH319" s="263"/>
      <c r="AI319" s="263"/>
      <c r="AJ319" s="263"/>
      <c r="AK319" s="263"/>
      <c r="AL319" s="263"/>
      <c r="AM319" s="263"/>
      <c r="AN319" s="263"/>
      <c r="AO319" s="263"/>
      <c r="AP319" s="263"/>
      <c r="AQ319" s="263"/>
      <c r="AR319" s="263"/>
      <c r="AS319" s="263"/>
      <c r="AT319" s="263"/>
      <c r="AU319" s="263"/>
      <c r="AV319" s="263"/>
      <c r="AW319" s="263"/>
      <c r="AX319" s="263"/>
      <c r="AY319" s="263"/>
      <c r="AZ319" s="263"/>
      <c r="BA319" s="263"/>
      <c r="BB319" s="263"/>
    </row>
    <row r="320" spans="2:54" ht="15.75" x14ac:dyDescent="0.25">
      <c r="B320" s="289"/>
      <c r="C320" s="290"/>
      <c r="D320" s="291"/>
      <c r="E320" s="291"/>
      <c r="F320" s="291"/>
      <c r="G320" s="291"/>
      <c r="H320" s="291"/>
      <c r="I320" s="291"/>
      <c r="J320" s="292"/>
      <c r="K320" s="293"/>
      <c r="L320" s="293"/>
      <c r="M320" s="293"/>
      <c r="N320" s="294"/>
      <c r="O320" s="295"/>
      <c r="P320" s="295"/>
      <c r="Q320" s="295"/>
      <c r="R320" s="295"/>
      <c r="S320" s="295"/>
      <c r="T320" s="295"/>
      <c r="U320" s="295"/>
      <c r="V320" s="291"/>
      <c r="W320" s="291"/>
      <c r="X320" s="291"/>
      <c r="Y320" s="291"/>
      <c r="Z320" s="291"/>
      <c r="AA320" s="297"/>
      <c r="AB320" s="259"/>
      <c r="AC320" s="288">
        <f t="shared" si="12"/>
        <v>0</v>
      </c>
      <c r="AD320" s="261" t="str">
        <f t="shared" si="13"/>
        <v/>
      </c>
      <c r="AE320" s="402"/>
      <c r="AF320" s="262"/>
      <c r="AG320" s="263"/>
      <c r="AH320" s="263"/>
      <c r="AI320" s="263"/>
      <c r="AJ320" s="263"/>
      <c r="AK320" s="263"/>
      <c r="AL320" s="263"/>
      <c r="AM320" s="263"/>
      <c r="AN320" s="263"/>
      <c r="AO320" s="263"/>
      <c r="AP320" s="263"/>
      <c r="AQ320" s="263"/>
      <c r="AR320" s="263"/>
      <c r="AS320" s="263"/>
      <c r="AT320" s="263"/>
      <c r="AU320" s="263"/>
      <c r="AV320" s="263"/>
      <c r="AW320" s="263"/>
      <c r="AX320" s="263"/>
      <c r="AY320" s="263"/>
      <c r="AZ320" s="263"/>
      <c r="BA320" s="263"/>
      <c r="BB320" s="263"/>
    </row>
    <row r="321" spans="2:54" ht="15.75" x14ac:dyDescent="0.25">
      <c r="B321" s="289"/>
      <c r="C321" s="290"/>
      <c r="D321" s="291"/>
      <c r="E321" s="291"/>
      <c r="F321" s="291"/>
      <c r="G321" s="291"/>
      <c r="H321" s="291"/>
      <c r="I321" s="291"/>
      <c r="J321" s="292"/>
      <c r="K321" s="293"/>
      <c r="L321" s="293"/>
      <c r="M321" s="293"/>
      <c r="N321" s="294"/>
      <c r="O321" s="295"/>
      <c r="P321" s="295"/>
      <c r="Q321" s="295"/>
      <c r="R321" s="295"/>
      <c r="S321" s="295"/>
      <c r="T321" s="295"/>
      <c r="U321" s="295"/>
      <c r="V321" s="291"/>
      <c r="W321" s="291"/>
      <c r="X321" s="291"/>
      <c r="Y321" s="291"/>
      <c r="Z321" s="291"/>
      <c r="AA321" s="297"/>
      <c r="AB321" s="259"/>
      <c r="AC321" s="288">
        <f t="shared" si="12"/>
        <v>0</v>
      </c>
      <c r="AD321" s="261" t="str">
        <f t="shared" si="13"/>
        <v/>
      </c>
      <c r="AE321" s="402"/>
      <c r="AF321" s="262"/>
      <c r="AG321" s="263"/>
      <c r="AH321" s="263"/>
      <c r="AI321" s="263"/>
      <c r="AJ321" s="263"/>
      <c r="AK321" s="263"/>
      <c r="AL321" s="263"/>
      <c r="AM321" s="263"/>
      <c r="AN321" s="263"/>
      <c r="AO321" s="263"/>
      <c r="AP321" s="263"/>
      <c r="AQ321" s="263"/>
      <c r="AR321" s="263"/>
      <c r="AS321" s="263"/>
      <c r="AT321" s="263"/>
      <c r="AU321" s="263"/>
      <c r="AV321" s="263"/>
      <c r="AW321" s="263"/>
      <c r="AX321" s="263"/>
      <c r="AY321" s="263"/>
      <c r="AZ321" s="263"/>
      <c r="BA321" s="263"/>
      <c r="BB321" s="263"/>
    </row>
    <row r="322" spans="2:54" ht="15.75" x14ac:dyDescent="0.25">
      <c r="B322" s="289"/>
      <c r="C322" s="290"/>
      <c r="D322" s="291"/>
      <c r="E322" s="291"/>
      <c r="F322" s="291"/>
      <c r="G322" s="291"/>
      <c r="H322" s="291"/>
      <c r="I322" s="291"/>
      <c r="J322" s="292"/>
      <c r="K322" s="293"/>
      <c r="L322" s="293"/>
      <c r="M322" s="293"/>
      <c r="N322" s="294"/>
      <c r="O322" s="295"/>
      <c r="P322" s="295"/>
      <c r="Q322" s="295"/>
      <c r="R322" s="295"/>
      <c r="S322" s="295"/>
      <c r="T322" s="295"/>
      <c r="U322" s="295"/>
      <c r="V322" s="291"/>
      <c r="W322" s="291"/>
      <c r="X322" s="291"/>
      <c r="Y322" s="291"/>
      <c r="Z322" s="291"/>
      <c r="AA322" s="297"/>
      <c r="AB322" s="259"/>
      <c r="AC322" s="288">
        <f t="shared" si="12"/>
        <v>0</v>
      </c>
      <c r="AD322" s="261" t="str">
        <f t="shared" si="13"/>
        <v/>
      </c>
      <c r="AE322" s="402"/>
      <c r="AF322" s="262"/>
      <c r="AG322" s="263"/>
      <c r="AH322" s="263"/>
      <c r="AI322" s="263"/>
      <c r="AJ322" s="263"/>
      <c r="AK322" s="263"/>
      <c r="AL322" s="263"/>
      <c r="AM322" s="263"/>
      <c r="AN322" s="263"/>
      <c r="AO322" s="263"/>
      <c r="AP322" s="263"/>
      <c r="AQ322" s="263"/>
      <c r="AR322" s="263"/>
      <c r="AS322" s="263"/>
      <c r="AT322" s="263"/>
      <c r="AU322" s="263"/>
      <c r="AV322" s="263"/>
      <c r="AW322" s="263"/>
      <c r="AX322" s="263"/>
      <c r="AY322" s="263"/>
      <c r="AZ322" s="263"/>
      <c r="BA322" s="263"/>
      <c r="BB322" s="263"/>
    </row>
    <row r="323" spans="2:54" ht="15.75" x14ac:dyDescent="0.25">
      <c r="B323" s="289"/>
      <c r="C323" s="290"/>
      <c r="D323" s="291"/>
      <c r="E323" s="291"/>
      <c r="F323" s="291"/>
      <c r="G323" s="291"/>
      <c r="H323" s="291"/>
      <c r="I323" s="291"/>
      <c r="J323" s="292"/>
      <c r="K323" s="293"/>
      <c r="L323" s="293"/>
      <c r="M323" s="293"/>
      <c r="N323" s="294"/>
      <c r="O323" s="295"/>
      <c r="P323" s="295"/>
      <c r="Q323" s="295"/>
      <c r="R323" s="295"/>
      <c r="S323" s="295"/>
      <c r="T323" s="295"/>
      <c r="U323" s="295"/>
      <c r="V323" s="291"/>
      <c r="W323" s="291"/>
      <c r="X323" s="291"/>
      <c r="Y323" s="291"/>
      <c r="Z323" s="291"/>
      <c r="AA323" s="297"/>
      <c r="AB323" s="259"/>
      <c r="AC323" s="288">
        <f t="shared" si="12"/>
        <v>0</v>
      </c>
      <c r="AD323" s="261" t="str">
        <f t="shared" si="13"/>
        <v/>
      </c>
      <c r="AE323" s="402"/>
      <c r="AF323" s="262"/>
      <c r="AG323" s="263"/>
      <c r="AH323" s="263"/>
      <c r="AI323" s="263"/>
      <c r="AJ323" s="263"/>
      <c r="AK323" s="263"/>
      <c r="AL323" s="263"/>
      <c r="AM323" s="263"/>
      <c r="AN323" s="263"/>
      <c r="AO323" s="263"/>
      <c r="AP323" s="263"/>
      <c r="AQ323" s="263"/>
      <c r="AR323" s="263"/>
      <c r="AS323" s="263"/>
      <c r="AT323" s="263"/>
      <c r="AU323" s="263"/>
      <c r="AV323" s="263"/>
      <c r="AW323" s="263"/>
      <c r="AX323" s="263"/>
      <c r="AY323" s="263"/>
      <c r="AZ323" s="263"/>
      <c r="BA323" s="263"/>
      <c r="BB323" s="263"/>
    </row>
    <row r="324" spans="2:54" ht="15.75" x14ac:dyDescent="0.25">
      <c r="B324" s="289"/>
      <c r="C324" s="290"/>
      <c r="D324" s="291"/>
      <c r="E324" s="291"/>
      <c r="F324" s="291"/>
      <c r="G324" s="291"/>
      <c r="H324" s="291"/>
      <c r="I324" s="291"/>
      <c r="J324" s="292"/>
      <c r="K324" s="293"/>
      <c r="L324" s="293"/>
      <c r="M324" s="293"/>
      <c r="N324" s="294"/>
      <c r="O324" s="295"/>
      <c r="P324" s="295"/>
      <c r="Q324" s="295"/>
      <c r="R324" s="295"/>
      <c r="S324" s="295"/>
      <c r="T324" s="295"/>
      <c r="U324" s="295"/>
      <c r="V324" s="291"/>
      <c r="W324" s="291"/>
      <c r="X324" s="291"/>
      <c r="Y324" s="291"/>
      <c r="Z324" s="291"/>
      <c r="AA324" s="297"/>
      <c r="AB324" s="259"/>
      <c r="AC324" s="288">
        <f t="shared" si="12"/>
        <v>0</v>
      </c>
      <c r="AD324" s="261" t="str">
        <f t="shared" si="13"/>
        <v/>
      </c>
      <c r="AE324" s="402"/>
      <c r="AF324" s="262"/>
      <c r="AG324" s="263"/>
      <c r="AH324" s="263"/>
      <c r="AI324" s="263"/>
      <c r="AJ324" s="263"/>
      <c r="AK324" s="263"/>
      <c r="AL324" s="263"/>
      <c r="AM324" s="263"/>
      <c r="AN324" s="263"/>
      <c r="AO324" s="263"/>
      <c r="AP324" s="263"/>
      <c r="AQ324" s="263"/>
      <c r="AR324" s="263"/>
      <c r="AS324" s="263"/>
      <c r="AT324" s="263"/>
      <c r="AU324" s="263"/>
      <c r="AV324" s="263"/>
      <c r="AW324" s="263"/>
      <c r="AX324" s="263"/>
      <c r="AY324" s="263"/>
      <c r="AZ324" s="263"/>
      <c r="BA324" s="263"/>
      <c r="BB324" s="263"/>
    </row>
    <row r="325" spans="2:54" ht="15.75" x14ac:dyDescent="0.25">
      <c r="B325" s="289"/>
      <c r="C325" s="290"/>
      <c r="D325" s="291"/>
      <c r="E325" s="291"/>
      <c r="F325" s="291"/>
      <c r="G325" s="291"/>
      <c r="H325" s="291"/>
      <c r="I325" s="291"/>
      <c r="J325" s="292"/>
      <c r="K325" s="293"/>
      <c r="L325" s="293"/>
      <c r="M325" s="293"/>
      <c r="N325" s="294"/>
      <c r="O325" s="295"/>
      <c r="P325" s="295"/>
      <c r="Q325" s="295"/>
      <c r="R325" s="295"/>
      <c r="S325" s="295"/>
      <c r="T325" s="295"/>
      <c r="U325" s="295"/>
      <c r="V325" s="291"/>
      <c r="W325" s="291"/>
      <c r="X325" s="291"/>
      <c r="Y325" s="291"/>
      <c r="Z325" s="291"/>
      <c r="AA325" s="297"/>
      <c r="AB325" s="259"/>
      <c r="AC325" s="288">
        <f t="shared" si="12"/>
        <v>0</v>
      </c>
      <c r="AD325" s="261" t="str">
        <f t="shared" si="13"/>
        <v/>
      </c>
      <c r="AE325" s="402"/>
      <c r="AF325" s="262"/>
      <c r="AG325" s="263"/>
      <c r="AH325" s="263"/>
      <c r="AI325" s="263"/>
      <c r="AJ325" s="263"/>
      <c r="AK325" s="263"/>
      <c r="AL325" s="263"/>
      <c r="AM325" s="263"/>
      <c r="AN325" s="263"/>
      <c r="AO325" s="263"/>
      <c r="AP325" s="263"/>
      <c r="AQ325" s="263"/>
      <c r="AR325" s="263"/>
      <c r="AS325" s="263"/>
      <c r="AT325" s="263"/>
      <c r="AU325" s="263"/>
      <c r="AV325" s="263"/>
      <c r="AW325" s="263"/>
      <c r="AX325" s="263"/>
      <c r="AY325" s="263"/>
      <c r="AZ325" s="263"/>
      <c r="BA325" s="263"/>
      <c r="BB325" s="263"/>
    </row>
    <row r="326" spans="2:54" ht="15.75" x14ac:dyDescent="0.25">
      <c r="B326" s="289"/>
      <c r="C326" s="290"/>
      <c r="D326" s="291"/>
      <c r="E326" s="291"/>
      <c r="F326" s="291"/>
      <c r="G326" s="291"/>
      <c r="H326" s="291"/>
      <c r="I326" s="291"/>
      <c r="J326" s="292"/>
      <c r="K326" s="293"/>
      <c r="L326" s="293"/>
      <c r="M326" s="293"/>
      <c r="N326" s="294"/>
      <c r="O326" s="295"/>
      <c r="P326" s="295"/>
      <c r="Q326" s="295"/>
      <c r="R326" s="295"/>
      <c r="S326" s="295"/>
      <c r="T326" s="295"/>
      <c r="U326" s="295"/>
      <c r="V326" s="291"/>
      <c r="W326" s="291"/>
      <c r="X326" s="291"/>
      <c r="Y326" s="291"/>
      <c r="Z326" s="291"/>
      <c r="AA326" s="297"/>
      <c r="AB326" s="259"/>
      <c r="AC326" s="288">
        <f t="shared" si="12"/>
        <v>0</v>
      </c>
      <c r="AD326" s="261" t="str">
        <f t="shared" si="13"/>
        <v/>
      </c>
      <c r="AE326" s="402"/>
      <c r="AF326" s="262"/>
      <c r="AG326" s="263"/>
      <c r="AH326" s="263"/>
      <c r="AI326" s="263"/>
      <c r="AJ326" s="263"/>
      <c r="AK326" s="263"/>
      <c r="AL326" s="263"/>
      <c r="AM326" s="263"/>
      <c r="AN326" s="263"/>
      <c r="AO326" s="263"/>
      <c r="AP326" s="263"/>
      <c r="AQ326" s="263"/>
      <c r="AR326" s="263"/>
      <c r="AS326" s="263"/>
      <c r="AT326" s="263"/>
      <c r="AU326" s="263"/>
      <c r="AV326" s="263"/>
      <c r="AW326" s="263"/>
      <c r="AX326" s="263"/>
      <c r="AY326" s="263"/>
      <c r="AZ326" s="263"/>
      <c r="BA326" s="263"/>
      <c r="BB326" s="263"/>
    </row>
    <row r="327" spans="2:54" ht="15.75" x14ac:dyDescent="0.25">
      <c r="B327" s="289"/>
      <c r="C327" s="290"/>
      <c r="D327" s="291"/>
      <c r="E327" s="291"/>
      <c r="F327" s="291"/>
      <c r="G327" s="291"/>
      <c r="H327" s="291"/>
      <c r="I327" s="291"/>
      <c r="J327" s="292"/>
      <c r="K327" s="293"/>
      <c r="L327" s="293"/>
      <c r="M327" s="293"/>
      <c r="N327" s="294"/>
      <c r="O327" s="295"/>
      <c r="P327" s="295"/>
      <c r="Q327" s="295"/>
      <c r="R327" s="295"/>
      <c r="S327" s="295"/>
      <c r="T327" s="295"/>
      <c r="U327" s="295"/>
      <c r="V327" s="291"/>
      <c r="W327" s="291"/>
      <c r="X327" s="291"/>
      <c r="Y327" s="291"/>
      <c r="Z327" s="291"/>
      <c r="AA327" s="297"/>
      <c r="AB327" s="259"/>
      <c r="AC327" s="288">
        <f t="shared" si="12"/>
        <v>0</v>
      </c>
      <c r="AD327" s="261" t="str">
        <f t="shared" si="13"/>
        <v/>
      </c>
      <c r="AE327" s="402"/>
      <c r="AF327" s="262"/>
      <c r="AG327" s="263"/>
      <c r="AH327" s="263"/>
      <c r="AI327" s="263"/>
      <c r="AJ327" s="263"/>
      <c r="AK327" s="263"/>
      <c r="AL327" s="263"/>
      <c r="AM327" s="263"/>
      <c r="AN327" s="263"/>
      <c r="AO327" s="263"/>
      <c r="AP327" s="263"/>
      <c r="AQ327" s="263"/>
      <c r="AR327" s="263"/>
      <c r="AS327" s="263"/>
      <c r="AT327" s="263"/>
      <c r="AU327" s="263"/>
      <c r="AV327" s="263"/>
      <c r="AW327" s="263"/>
      <c r="AX327" s="263"/>
      <c r="AY327" s="263"/>
      <c r="AZ327" s="263"/>
      <c r="BA327" s="263"/>
      <c r="BB327" s="263"/>
    </row>
    <row r="328" spans="2:54" ht="15.75" x14ac:dyDescent="0.25">
      <c r="B328" s="289"/>
      <c r="C328" s="290"/>
      <c r="D328" s="291"/>
      <c r="E328" s="291"/>
      <c r="F328" s="291"/>
      <c r="G328" s="291"/>
      <c r="H328" s="291"/>
      <c r="I328" s="291"/>
      <c r="J328" s="292"/>
      <c r="K328" s="293"/>
      <c r="L328" s="293"/>
      <c r="M328" s="293"/>
      <c r="N328" s="294"/>
      <c r="O328" s="295"/>
      <c r="P328" s="295"/>
      <c r="Q328" s="295"/>
      <c r="R328" s="295"/>
      <c r="S328" s="295"/>
      <c r="T328" s="295"/>
      <c r="U328" s="295"/>
      <c r="V328" s="291"/>
      <c r="W328" s="291"/>
      <c r="X328" s="291"/>
      <c r="Y328" s="291"/>
      <c r="Z328" s="291"/>
      <c r="AA328" s="297"/>
      <c r="AB328" s="259"/>
      <c r="AC328" s="288">
        <f t="shared" si="12"/>
        <v>0</v>
      </c>
      <c r="AD328" s="261" t="str">
        <f t="shared" si="13"/>
        <v/>
      </c>
      <c r="AE328" s="402"/>
      <c r="AF328" s="262"/>
      <c r="AG328" s="263"/>
      <c r="AH328" s="263"/>
      <c r="AI328" s="263"/>
      <c r="AJ328" s="263"/>
      <c r="AK328" s="263"/>
      <c r="AL328" s="263"/>
      <c r="AM328" s="263"/>
      <c r="AN328" s="263"/>
      <c r="AO328" s="263"/>
      <c r="AP328" s="263"/>
      <c r="AQ328" s="263"/>
      <c r="AR328" s="263"/>
      <c r="AS328" s="263"/>
      <c r="AT328" s="263"/>
      <c r="AU328" s="263"/>
      <c r="AV328" s="263"/>
      <c r="AW328" s="263"/>
      <c r="AX328" s="263"/>
      <c r="AY328" s="263"/>
      <c r="AZ328" s="263"/>
      <c r="BA328" s="263"/>
      <c r="BB328" s="263"/>
    </row>
    <row r="329" spans="2:54" ht="15.75" x14ac:dyDescent="0.25">
      <c r="B329" s="289"/>
      <c r="C329" s="290"/>
      <c r="D329" s="291"/>
      <c r="E329" s="291"/>
      <c r="F329" s="291"/>
      <c r="G329" s="291"/>
      <c r="H329" s="291"/>
      <c r="I329" s="291"/>
      <c r="J329" s="292"/>
      <c r="K329" s="293"/>
      <c r="L329" s="293"/>
      <c r="M329" s="293"/>
      <c r="N329" s="294"/>
      <c r="O329" s="295"/>
      <c r="P329" s="295"/>
      <c r="Q329" s="295"/>
      <c r="R329" s="295"/>
      <c r="S329" s="295"/>
      <c r="T329" s="295"/>
      <c r="U329" s="295"/>
      <c r="V329" s="291"/>
      <c r="W329" s="291"/>
      <c r="X329" s="291"/>
      <c r="Y329" s="291"/>
      <c r="Z329" s="291"/>
      <c r="AA329" s="297"/>
      <c r="AB329" s="259"/>
      <c r="AC329" s="288">
        <f t="shared" si="12"/>
        <v>0</v>
      </c>
      <c r="AD329" s="261" t="str">
        <f t="shared" si="13"/>
        <v/>
      </c>
      <c r="AE329" s="402"/>
      <c r="AF329" s="262"/>
      <c r="AG329" s="263"/>
      <c r="AH329" s="263"/>
      <c r="AI329" s="263"/>
      <c r="AJ329" s="263"/>
      <c r="AK329" s="263"/>
      <c r="AL329" s="263"/>
      <c r="AM329" s="263"/>
      <c r="AN329" s="263"/>
      <c r="AO329" s="263"/>
      <c r="AP329" s="263"/>
      <c r="AQ329" s="263"/>
      <c r="AR329" s="263"/>
      <c r="AS329" s="263"/>
      <c r="AT329" s="263"/>
      <c r="AU329" s="263"/>
      <c r="AV329" s="263"/>
      <c r="AW329" s="263"/>
      <c r="AX329" s="263"/>
      <c r="AY329" s="263"/>
      <c r="AZ329" s="263"/>
      <c r="BA329" s="263"/>
      <c r="BB329" s="263"/>
    </row>
    <row r="330" spans="2:54" ht="15.75" x14ac:dyDescent="0.25">
      <c r="B330" s="289"/>
      <c r="C330" s="290"/>
      <c r="D330" s="291"/>
      <c r="E330" s="291"/>
      <c r="F330" s="291"/>
      <c r="G330" s="291"/>
      <c r="H330" s="291"/>
      <c r="I330" s="291"/>
      <c r="J330" s="292"/>
      <c r="K330" s="293"/>
      <c r="L330" s="293"/>
      <c r="M330" s="293"/>
      <c r="N330" s="294"/>
      <c r="O330" s="295"/>
      <c r="P330" s="295"/>
      <c r="Q330" s="295"/>
      <c r="R330" s="295"/>
      <c r="S330" s="295"/>
      <c r="T330" s="295"/>
      <c r="U330" s="295"/>
      <c r="V330" s="291"/>
      <c r="W330" s="291"/>
      <c r="X330" s="291"/>
      <c r="Y330" s="291"/>
      <c r="Z330" s="291"/>
      <c r="AA330" s="297"/>
      <c r="AB330" s="259"/>
      <c r="AC330" s="288">
        <f t="shared" si="12"/>
        <v>0</v>
      </c>
      <c r="AD330" s="261" t="str">
        <f t="shared" si="13"/>
        <v/>
      </c>
      <c r="AE330" s="402"/>
      <c r="AF330" s="262"/>
      <c r="AG330" s="263"/>
      <c r="AH330" s="263"/>
      <c r="AI330" s="263"/>
      <c r="AJ330" s="263"/>
      <c r="AK330" s="263"/>
      <c r="AL330" s="263"/>
      <c r="AM330" s="263"/>
      <c r="AN330" s="263"/>
      <c r="AO330" s="263"/>
      <c r="AP330" s="263"/>
      <c r="AQ330" s="263"/>
      <c r="AR330" s="263"/>
      <c r="AS330" s="263"/>
      <c r="AT330" s="263"/>
      <c r="AU330" s="263"/>
      <c r="AV330" s="263"/>
      <c r="AW330" s="263"/>
      <c r="AX330" s="263"/>
      <c r="AY330" s="263"/>
      <c r="AZ330" s="263"/>
      <c r="BA330" s="263"/>
      <c r="BB330" s="263"/>
    </row>
    <row r="331" spans="2:54" ht="15.75" x14ac:dyDescent="0.25">
      <c r="B331" s="289"/>
      <c r="C331" s="290"/>
      <c r="D331" s="291"/>
      <c r="E331" s="291"/>
      <c r="F331" s="291"/>
      <c r="G331" s="291"/>
      <c r="H331" s="291"/>
      <c r="I331" s="291"/>
      <c r="J331" s="292"/>
      <c r="K331" s="293"/>
      <c r="L331" s="293"/>
      <c r="M331" s="293"/>
      <c r="N331" s="294"/>
      <c r="O331" s="295"/>
      <c r="P331" s="295"/>
      <c r="Q331" s="295"/>
      <c r="R331" s="295"/>
      <c r="S331" s="295"/>
      <c r="T331" s="295"/>
      <c r="U331" s="295"/>
      <c r="V331" s="291"/>
      <c r="W331" s="291"/>
      <c r="X331" s="291"/>
      <c r="Y331" s="291"/>
      <c r="Z331" s="291"/>
      <c r="AA331" s="297"/>
      <c r="AB331" s="259"/>
      <c r="AC331" s="288">
        <f t="shared" si="12"/>
        <v>0</v>
      </c>
      <c r="AD331" s="261" t="str">
        <f t="shared" si="13"/>
        <v/>
      </c>
      <c r="AE331" s="402"/>
      <c r="AF331" s="262"/>
      <c r="AG331" s="263"/>
      <c r="AH331" s="263"/>
      <c r="AI331" s="263"/>
      <c r="AJ331" s="263"/>
      <c r="AK331" s="263"/>
      <c r="AL331" s="263"/>
      <c r="AM331" s="263"/>
      <c r="AN331" s="263"/>
      <c r="AO331" s="263"/>
      <c r="AP331" s="263"/>
      <c r="AQ331" s="263"/>
      <c r="AR331" s="263"/>
      <c r="AS331" s="263"/>
      <c r="AT331" s="263"/>
      <c r="AU331" s="263"/>
      <c r="AV331" s="263"/>
      <c r="AW331" s="263"/>
      <c r="AX331" s="263"/>
      <c r="AY331" s="263"/>
      <c r="AZ331" s="263"/>
      <c r="BA331" s="263"/>
      <c r="BB331" s="263"/>
    </row>
    <row r="332" spans="2:54" ht="15.75" x14ac:dyDescent="0.25">
      <c r="B332" s="289"/>
      <c r="C332" s="290"/>
      <c r="D332" s="291"/>
      <c r="E332" s="291"/>
      <c r="F332" s="291"/>
      <c r="G332" s="291"/>
      <c r="H332" s="291"/>
      <c r="I332" s="291"/>
      <c r="J332" s="292"/>
      <c r="K332" s="293"/>
      <c r="L332" s="293"/>
      <c r="M332" s="293"/>
      <c r="N332" s="294"/>
      <c r="O332" s="295"/>
      <c r="P332" s="295"/>
      <c r="Q332" s="295"/>
      <c r="R332" s="295"/>
      <c r="S332" s="295"/>
      <c r="T332" s="295"/>
      <c r="U332" s="295"/>
      <c r="V332" s="291"/>
      <c r="W332" s="291"/>
      <c r="X332" s="291"/>
      <c r="Y332" s="291"/>
      <c r="Z332" s="291"/>
      <c r="AA332" s="297"/>
      <c r="AB332" s="259"/>
      <c r="AC332" s="288">
        <f t="shared" si="12"/>
        <v>0</v>
      </c>
      <c r="AD332" s="261" t="str">
        <f t="shared" si="13"/>
        <v/>
      </c>
      <c r="AE332" s="402"/>
      <c r="AF332" s="262"/>
      <c r="AG332" s="263"/>
      <c r="AH332" s="263"/>
      <c r="AI332" s="263"/>
      <c r="AJ332" s="263"/>
      <c r="AK332" s="263"/>
      <c r="AL332" s="263"/>
      <c r="AM332" s="263"/>
      <c r="AN332" s="263"/>
      <c r="AO332" s="263"/>
      <c r="AP332" s="263"/>
      <c r="AQ332" s="263"/>
      <c r="AR332" s="263"/>
      <c r="AS332" s="263"/>
      <c r="AT332" s="263"/>
      <c r="AU332" s="263"/>
      <c r="AV332" s="263"/>
      <c r="AW332" s="263"/>
      <c r="AX332" s="263"/>
      <c r="AY332" s="263"/>
      <c r="AZ332" s="263"/>
      <c r="BA332" s="263"/>
      <c r="BB332" s="263"/>
    </row>
    <row r="333" spans="2:54" ht="15.75" x14ac:dyDescent="0.25">
      <c r="B333" s="289"/>
      <c r="C333" s="290"/>
      <c r="D333" s="291"/>
      <c r="E333" s="291"/>
      <c r="F333" s="291"/>
      <c r="G333" s="291"/>
      <c r="H333" s="291"/>
      <c r="I333" s="291"/>
      <c r="J333" s="292"/>
      <c r="K333" s="293"/>
      <c r="L333" s="293"/>
      <c r="M333" s="293"/>
      <c r="N333" s="294"/>
      <c r="O333" s="295"/>
      <c r="P333" s="295"/>
      <c r="Q333" s="295"/>
      <c r="R333" s="295"/>
      <c r="S333" s="295"/>
      <c r="T333" s="295"/>
      <c r="U333" s="295"/>
      <c r="V333" s="291"/>
      <c r="W333" s="291"/>
      <c r="X333" s="291"/>
      <c r="Y333" s="291"/>
      <c r="Z333" s="291"/>
      <c r="AA333" s="297"/>
      <c r="AB333" s="259"/>
      <c r="AC333" s="288">
        <f t="shared" si="12"/>
        <v>0</v>
      </c>
      <c r="AD333" s="261" t="str">
        <f t="shared" si="13"/>
        <v/>
      </c>
      <c r="AE333" s="402"/>
      <c r="AF333" s="262"/>
      <c r="AG333" s="263"/>
      <c r="AH333" s="263"/>
      <c r="AI333" s="263"/>
      <c r="AJ333" s="263"/>
      <c r="AK333" s="263"/>
      <c r="AL333" s="263"/>
      <c r="AM333" s="263"/>
      <c r="AN333" s="263"/>
      <c r="AO333" s="263"/>
      <c r="AP333" s="263"/>
      <c r="AQ333" s="263"/>
      <c r="AR333" s="263"/>
      <c r="AS333" s="263"/>
      <c r="AT333" s="263"/>
      <c r="AU333" s="263"/>
      <c r="AV333" s="263"/>
      <c r="AW333" s="263"/>
      <c r="AX333" s="263"/>
      <c r="AY333" s="263"/>
      <c r="AZ333" s="263"/>
      <c r="BA333" s="263"/>
      <c r="BB333" s="263"/>
    </row>
    <row r="334" spans="2:54" ht="15.75" x14ac:dyDescent="0.25">
      <c r="B334" s="289"/>
      <c r="C334" s="290"/>
      <c r="D334" s="291"/>
      <c r="E334" s="291"/>
      <c r="F334" s="291"/>
      <c r="G334" s="291"/>
      <c r="H334" s="291"/>
      <c r="I334" s="291"/>
      <c r="J334" s="292"/>
      <c r="K334" s="293"/>
      <c r="L334" s="293"/>
      <c r="M334" s="293"/>
      <c r="N334" s="294"/>
      <c r="O334" s="295"/>
      <c r="P334" s="295"/>
      <c r="Q334" s="295"/>
      <c r="R334" s="295"/>
      <c r="S334" s="295"/>
      <c r="T334" s="295"/>
      <c r="U334" s="295"/>
      <c r="V334" s="291"/>
      <c r="W334" s="291"/>
      <c r="X334" s="291"/>
      <c r="Y334" s="291"/>
      <c r="Z334" s="291"/>
      <c r="AA334" s="297"/>
      <c r="AB334" s="259"/>
      <c r="AC334" s="288">
        <f t="shared" si="12"/>
        <v>0</v>
      </c>
      <c r="AD334" s="261" t="str">
        <f t="shared" si="13"/>
        <v/>
      </c>
      <c r="AE334" s="402"/>
      <c r="AF334" s="262"/>
      <c r="AG334" s="263"/>
      <c r="AH334" s="263"/>
      <c r="AI334" s="263"/>
      <c r="AJ334" s="263"/>
      <c r="AK334" s="263"/>
      <c r="AL334" s="263"/>
      <c r="AM334" s="263"/>
      <c r="AN334" s="263"/>
      <c r="AO334" s="263"/>
      <c r="AP334" s="263"/>
      <c r="AQ334" s="263"/>
      <c r="AR334" s="263"/>
      <c r="AS334" s="263"/>
      <c r="AT334" s="263"/>
      <c r="AU334" s="263"/>
      <c r="AV334" s="263"/>
      <c r="AW334" s="263"/>
      <c r="AX334" s="263"/>
      <c r="AY334" s="263"/>
      <c r="AZ334" s="263"/>
      <c r="BA334" s="263"/>
      <c r="BB334" s="263"/>
    </row>
    <row r="335" spans="2:54" ht="15.75" x14ac:dyDescent="0.25">
      <c r="B335" s="289"/>
      <c r="C335" s="290"/>
      <c r="D335" s="291"/>
      <c r="E335" s="291"/>
      <c r="F335" s="291"/>
      <c r="G335" s="291"/>
      <c r="H335" s="291"/>
      <c r="I335" s="291"/>
      <c r="J335" s="292"/>
      <c r="K335" s="293"/>
      <c r="L335" s="293"/>
      <c r="M335" s="293"/>
      <c r="N335" s="294"/>
      <c r="O335" s="295"/>
      <c r="P335" s="295"/>
      <c r="Q335" s="295"/>
      <c r="R335" s="295"/>
      <c r="S335" s="295"/>
      <c r="T335" s="295"/>
      <c r="U335" s="295"/>
      <c r="V335" s="291"/>
      <c r="W335" s="291"/>
      <c r="X335" s="291"/>
      <c r="Y335" s="291"/>
      <c r="Z335" s="291"/>
      <c r="AA335" s="297"/>
      <c r="AB335" s="259"/>
      <c r="AC335" s="288">
        <f t="shared" si="12"/>
        <v>0</v>
      </c>
      <c r="AD335" s="261" t="str">
        <f t="shared" si="13"/>
        <v/>
      </c>
      <c r="AE335" s="402"/>
      <c r="AF335" s="262"/>
      <c r="AG335" s="263"/>
      <c r="AH335" s="263"/>
      <c r="AI335" s="263"/>
      <c r="AJ335" s="263"/>
      <c r="AK335" s="263"/>
      <c r="AL335" s="263"/>
      <c r="AM335" s="263"/>
      <c r="AN335" s="263"/>
      <c r="AO335" s="263"/>
      <c r="AP335" s="263"/>
      <c r="AQ335" s="263"/>
      <c r="AR335" s="263"/>
      <c r="AS335" s="263"/>
      <c r="AT335" s="263"/>
      <c r="AU335" s="263"/>
      <c r="AV335" s="263"/>
      <c r="AW335" s="263"/>
      <c r="AX335" s="263"/>
      <c r="AY335" s="263"/>
      <c r="AZ335" s="263"/>
      <c r="BA335" s="263"/>
      <c r="BB335" s="263"/>
    </row>
    <row r="336" spans="2:54" ht="15.75" x14ac:dyDescent="0.25">
      <c r="B336" s="289"/>
      <c r="C336" s="290"/>
      <c r="D336" s="291"/>
      <c r="E336" s="291"/>
      <c r="F336" s="291"/>
      <c r="G336" s="291"/>
      <c r="H336" s="291"/>
      <c r="I336" s="291"/>
      <c r="J336" s="292"/>
      <c r="K336" s="293"/>
      <c r="L336" s="293"/>
      <c r="M336" s="293"/>
      <c r="N336" s="294"/>
      <c r="O336" s="295"/>
      <c r="P336" s="295"/>
      <c r="Q336" s="295"/>
      <c r="R336" s="295"/>
      <c r="S336" s="295"/>
      <c r="T336" s="295"/>
      <c r="U336" s="295"/>
      <c r="V336" s="291"/>
      <c r="W336" s="291"/>
      <c r="X336" s="291"/>
      <c r="Y336" s="291"/>
      <c r="Z336" s="291"/>
      <c r="AA336" s="297"/>
      <c r="AB336" s="259"/>
      <c r="AC336" s="288">
        <f t="shared" si="12"/>
        <v>0</v>
      </c>
      <c r="AD336" s="261" t="str">
        <f t="shared" si="13"/>
        <v/>
      </c>
      <c r="AE336" s="402"/>
      <c r="AF336" s="262"/>
      <c r="AG336" s="263"/>
      <c r="AH336" s="263"/>
      <c r="AI336" s="263"/>
      <c r="AJ336" s="263"/>
      <c r="AK336" s="263"/>
      <c r="AL336" s="263"/>
      <c r="AM336" s="263"/>
      <c r="AN336" s="263"/>
      <c r="AO336" s="263"/>
      <c r="AP336" s="263"/>
      <c r="AQ336" s="263"/>
      <c r="AR336" s="263"/>
      <c r="AS336" s="263"/>
      <c r="AT336" s="263"/>
      <c r="AU336" s="263"/>
      <c r="AV336" s="263"/>
      <c r="AW336" s="263"/>
      <c r="AX336" s="263"/>
      <c r="AY336" s="263"/>
      <c r="AZ336" s="263"/>
      <c r="BA336" s="263"/>
      <c r="BB336" s="263"/>
    </row>
    <row r="337" spans="2:54" ht="15.75" x14ac:dyDescent="0.25">
      <c r="B337" s="289"/>
      <c r="C337" s="290"/>
      <c r="D337" s="291"/>
      <c r="E337" s="291"/>
      <c r="F337" s="291"/>
      <c r="G337" s="291"/>
      <c r="H337" s="291"/>
      <c r="I337" s="291"/>
      <c r="J337" s="292"/>
      <c r="K337" s="293"/>
      <c r="L337" s="293"/>
      <c r="M337" s="293"/>
      <c r="N337" s="294"/>
      <c r="O337" s="295"/>
      <c r="P337" s="295"/>
      <c r="Q337" s="295"/>
      <c r="R337" s="295"/>
      <c r="S337" s="295"/>
      <c r="T337" s="295"/>
      <c r="U337" s="295"/>
      <c r="V337" s="291"/>
      <c r="W337" s="291"/>
      <c r="X337" s="291"/>
      <c r="Y337" s="291"/>
      <c r="Z337" s="291"/>
      <c r="AA337" s="297"/>
      <c r="AB337" s="259"/>
      <c r="AC337" s="288">
        <f t="shared" si="12"/>
        <v>0</v>
      </c>
      <c r="AD337" s="261" t="str">
        <f t="shared" si="13"/>
        <v/>
      </c>
      <c r="AE337" s="402"/>
      <c r="AF337" s="262"/>
      <c r="AG337" s="263"/>
      <c r="AH337" s="263"/>
      <c r="AI337" s="263"/>
      <c r="AJ337" s="263"/>
      <c r="AK337" s="263"/>
      <c r="AL337" s="263"/>
      <c r="AM337" s="263"/>
      <c r="AN337" s="263"/>
      <c r="AO337" s="263"/>
      <c r="AP337" s="263"/>
      <c r="AQ337" s="263"/>
      <c r="AR337" s="263"/>
      <c r="AS337" s="263"/>
      <c r="AT337" s="263"/>
      <c r="AU337" s="263"/>
      <c r="AV337" s="263"/>
      <c r="AW337" s="263"/>
      <c r="AX337" s="263"/>
      <c r="AY337" s="263"/>
      <c r="AZ337" s="263"/>
      <c r="BA337" s="263"/>
      <c r="BB337" s="263"/>
    </row>
    <row r="338" spans="2:54" ht="15.75" x14ac:dyDescent="0.25">
      <c r="B338" s="289"/>
      <c r="C338" s="290"/>
      <c r="D338" s="291"/>
      <c r="E338" s="291"/>
      <c r="F338" s="291"/>
      <c r="G338" s="291"/>
      <c r="H338" s="291"/>
      <c r="I338" s="291"/>
      <c r="J338" s="292"/>
      <c r="K338" s="293"/>
      <c r="L338" s="293"/>
      <c r="M338" s="293"/>
      <c r="N338" s="294"/>
      <c r="O338" s="295"/>
      <c r="P338" s="295"/>
      <c r="Q338" s="295"/>
      <c r="R338" s="295"/>
      <c r="S338" s="295"/>
      <c r="T338" s="295"/>
      <c r="U338" s="295"/>
      <c r="V338" s="291"/>
      <c r="W338" s="291"/>
      <c r="X338" s="291"/>
      <c r="Y338" s="291"/>
      <c r="Z338" s="291"/>
      <c r="AA338" s="297"/>
      <c r="AB338" s="259"/>
      <c r="AC338" s="288">
        <f t="shared" si="12"/>
        <v>0</v>
      </c>
      <c r="AD338" s="261" t="str">
        <f t="shared" si="13"/>
        <v/>
      </c>
      <c r="AE338" s="402"/>
      <c r="AF338" s="262"/>
      <c r="AG338" s="263"/>
      <c r="AH338" s="263"/>
      <c r="AI338" s="263"/>
      <c r="AJ338" s="263"/>
      <c r="AK338" s="263"/>
      <c r="AL338" s="263"/>
      <c r="AM338" s="263"/>
      <c r="AN338" s="263"/>
      <c r="AO338" s="263"/>
      <c r="AP338" s="263"/>
      <c r="AQ338" s="263"/>
      <c r="AR338" s="263"/>
      <c r="AS338" s="263"/>
      <c r="AT338" s="263"/>
      <c r="AU338" s="263"/>
      <c r="AV338" s="263"/>
      <c r="AW338" s="263"/>
      <c r="AX338" s="263"/>
      <c r="AY338" s="263"/>
      <c r="AZ338" s="263"/>
      <c r="BA338" s="263"/>
      <c r="BB338" s="263"/>
    </row>
    <row r="339" spans="2:54" ht="15.75" x14ac:dyDescent="0.25">
      <c r="B339" s="289"/>
      <c r="C339" s="290"/>
      <c r="D339" s="291"/>
      <c r="E339" s="291"/>
      <c r="F339" s="291"/>
      <c r="G339" s="291"/>
      <c r="H339" s="291"/>
      <c r="I339" s="291"/>
      <c r="J339" s="292"/>
      <c r="K339" s="293"/>
      <c r="L339" s="293"/>
      <c r="M339" s="293"/>
      <c r="N339" s="294"/>
      <c r="O339" s="295"/>
      <c r="P339" s="295"/>
      <c r="Q339" s="295"/>
      <c r="R339" s="295"/>
      <c r="S339" s="295"/>
      <c r="T339" s="295"/>
      <c r="U339" s="295"/>
      <c r="V339" s="291"/>
      <c r="W339" s="291"/>
      <c r="X339" s="291"/>
      <c r="Y339" s="291"/>
      <c r="Z339" s="291"/>
      <c r="AA339" s="297"/>
      <c r="AB339" s="259"/>
      <c r="AC339" s="288">
        <f t="shared" si="12"/>
        <v>0</v>
      </c>
      <c r="AD339" s="261" t="str">
        <f t="shared" si="13"/>
        <v/>
      </c>
      <c r="AE339" s="402"/>
      <c r="AF339" s="262"/>
      <c r="AG339" s="263"/>
      <c r="AH339" s="263"/>
      <c r="AI339" s="263"/>
      <c r="AJ339" s="263"/>
      <c r="AK339" s="263"/>
      <c r="AL339" s="263"/>
      <c r="AM339" s="263"/>
      <c r="AN339" s="263"/>
      <c r="AO339" s="263"/>
      <c r="AP339" s="263"/>
      <c r="AQ339" s="263"/>
      <c r="AR339" s="263"/>
      <c r="AS339" s="263"/>
      <c r="AT339" s="263"/>
      <c r="AU339" s="263"/>
      <c r="AV339" s="263"/>
      <c r="AW339" s="263"/>
      <c r="AX339" s="263"/>
      <c r="AY339" s="263"/>
      <c r="AZ339" s="263"/>
      <c r="BA339" s="263"/>
      <c r="BB339" s="263"/>
    </row>
    <row r="340" spans="2:54" ht="15.75" x14ac:dyDescent="0.25">
      <c r="B340" s="289"/>
      <c r="C340" s="290"/>
      <c r="D340" s="291"/>
      <c r="E340" s="291"/>
      <c r="F340" s="291"/>
      <c r="G340" s="291"/>
      <c r="H340" s="291"/>
      <c r="I340" s="291"/>
      <c r="J340" s="292"/>
      <c r="K340" s="293"/>
      <c r="L340" s="293"/>
      <c r="M340" s="293"/>
      <c r="N340" s="294"/>
      <c r="O340" s="295"/>
      <c r="P340" s="295"/>
      <c r="Q340" s="295"/>
      <c r="R340" s="295"/>
      <c r="S340" s="295"/>
      <c r="T340" s="295"/>
      <c r="U340" s="295"/>
      <c r="V340" s="291"/>
      <c r="W340" s="291"/>
      <c r="X340" s="291"/>
      <c r="Y340" s="291"/>
      <c r="Z340" s="291"/>
      <c r="AA340" s="297"/>
      <c r="AB340" s="259"/>
      <c r="AC340" s="288">
        <f t="shared" si="12"/>
        <v>0</v>
      </c>
      <c r="AD340" s="261" t="str">
        <f t="shared" si="13"/>
        <v/>
      </c>
      <c r="AE340" s="402"/>
      <c r="AF340" s="262"/>
      <c r="AG340" s="263"/>
      <c r="AH340" s="263"/>
      <c r="AI340" s="263"/>
      <c r="AJ340" s="263"/>
      <c r="AK340" s="263"/>
      <c r="AL340" s="263"/>
      <c r="AM340" s="263"/>
      <c r="AN340" s="263"/>
      <c r="AO340" s="263"/>
      <c r="AP340" s="263"/>
      <c r="AQ340" s="263"/>
      <c r="AR340" s="263"/>
      <c r="AS340" s="263"/>
      <c r="AT340" s="263"/>
      <c r="AU340" s="263"/>
      <c r="AV340" s="263"/>
      <c r="AW340" s="263"/>
      <c r="AX340" s="263"/>
      <c r="AY340" s="263"/>
      <c r="AZ340" s="263"/>
      <c r="BA340" s="263"/>
      <c r="BB340" s="263"/>
    </row>
    <row r="341" spans="2:54" ht="15.75" x14ac:dyDescent="0.25">
      <c r="B341" s="289"/>
      <c r="C341" s="290"/>
      <c r="D341" s="291"/>
      <c r="E341" s="291"/>
      <c r="F341" s="291"/>
      <c r="G341" s="291"/>
      <c r="H341" s="291"/>
      <c r="I341" s="291"/>
      <c r="J341" s="292"/>
      <c r="K341" s="293"/>
      <c r="L341" s="293"/>
      <c r="M341" s="293"/>
      <c r="N341" s="294"/>
      <c r="O341" s="295"/>
      <c r="P341" s="295"/>
      <c r="Q341" s="295"/>
      <c r="R341" s="295"/>
      <c r="S341" s="295"/>
      <c r="T341" s="295"/>
      <c r="U341" s="295"/>
      <c r="V341" s="291"/>
      <c r="W341" s="291"/>
      <c r="X341" s="291"/>
      <c r="Y341" s="291"/>
      <c r="Z341" s="291"/>
      <c r="AA341" s="297"/>
      <c r="AB341" s="259"/>
      <c r="AC341" s="288">
        <f t="shared" si="12"/>
        <v>0</v>
      </c>
      <c r="AD341" s="261" t="str">
        <f t="shared" si="13"/>
        <v/>
      </c>
      <c r="AE341" s="402"/>
      <c r="AF341" s="262"/>
      <c r="AG341" s="263"/>
      <c r="AH341" s="263"/>
      <c r="AI341" s="263"/>
      <c r="AJ341" s="263"/>
      <c r="AK341" s="263"/>
      <c r="AL341" s="263"/>
      <c r="AM341" s="263"/>
      <c r="AN341" s="263"/>
      <c r="AO341" s="263"/>
      <c r="AP341" s="263"/>
      <c r="AQ341" s="263"/>
      <c r="AR341" s="263"/>
      <c r="AS341" s="263"/>
      <c r="AT341" s="263"/>
      <c r="AU341" s="263"/>
      <c r="AV341" s="263"/>
      <c r="AW341" s="263"/>
      <c r="AX341" s="263"/>
      <c r="AY341" s="263"/>
      <c r="AZ341" s="263"/>
      <c r="BA341" s="263"/>
      <c r="BB341" s="263"/>
    </row>
    <row r="342" spans="2:54" ht="15.75" x14ac:dyDescent="0.25">
      <c r="B342" s="289"/>
      <c r="C342" s="290"/>
      <c r="D342" s="291"/>
      <c r="E342" s="291"/>
      <c r="F342" s="291"/>
      <c r="G342" s="291"/>
      <c r="H342" s="291"/>
      <c r="I342" s="291"/>
      <c r="J342" s="292"/>
      <c r="K342" s="293"/>
      <c r="L342" s="293"/>
      <c r="M342" s="293"/>
      <c r="N342" s="294"/>
      <c r="O342" s="295"/>
      <c r="P342" s="295"/>
      <c r="Q342" s="295"/>
      <c r="R342" s="295"/>
      <c r="S342" s="295"/>
      <c r="T342" s="295"/>
      <c r="U342" s="295"/>
      <c r="V342" s="291"/>
      <c r="W342" s="291"/>
      <c r="X342" s="291"/>
      <c r="Y342" s="291"/>
      <c r="Z342" s="291"/>
      <c r="AA342" s="297"/>
      <c r="AB342" s="259"/>
      <c r="AC342" s="288">
        <f t="shared" si="12"/>
        <v>0</v>
      </c>
      <c r="AD342" s="261" t="str">
        <f t="shared" si="13"/>
        <v/>
      </c>
      <c r="AE342" s="402"/>
      <c r="AF342" s="262"/>
      <c r="AG342" s="263"/>
      <c r="AH342" s="263"/>
      <c r="AI342" s="263"/>
      <c r="AJ342" s="263"/>
      <c r="AK342" s="263"/>
      <c r="AL342" s="263"/>
      <c r="AM342" s="263"/>
      <c r="AN342" s="263"/>
      <c r="AO342" s="263"/>
      <c r="AP342" s="263"/>
      <c r="AQ342" s="263"/>
      <c r="AR342" s="263"/>
      <c r="AS342" s="263"/>
      <c r="AT342" s="263"/>
      <c r="AU342" s="263"/>
      <c r="AV342" s="263"/>
      <c r="AW342" s="263"/>
      <c r="AX342" s="263"/>
      <c r="AY342" s="263"/>
      <c r="AZ342" s="263"/>
      <c r="BA342" s="263"/>
      <c r="BB342" s="263"/>
    </row>
    <row r="343" spans="2:54" ht="15.75" x14ac:dyDescent="0.25">
      <c r="B343" s="289"/>
      <c r="C343" s="290"/>
      <c r="D343" s="291"/>
      <c r="E343" s="291"/>
      <c r="F343" s="291"/>
      <c r="G343" s="291"/>
      <c r="H343" s="291"/>
      <c r="I343" s="291"/>
      <c r="J343" s="292"/>
      <c r="K343" s="293"/>
      <c r="L343" s="293"/>
      <c r="M343" s="293"/>
      <c r="N343" s="294"/>
      <c r="O343" s="295"/>
      <c r="P343" s="295"/>
      <c r="Q343" s="295"/>
      <c r="R343" s="295"/>
      <c r="S343" s="295"/>
      <c r="T343" s="295"/>
      <c r="U343" s="295"/>
      <c r="V343" s="291"/>
      <c r="W343" s="291"/>
      <c r="X343" s="291"/>
      <c r="Y343" s="291"/>
      <c r="Z343" s="291"/>
      <c r="AA343" s="297"/>
      <c r="AB343" s="259"/>
      <c r="AC343" s="288">
        <f t="shared" si="12"/>
        <v>0</v>
      </c>
      <c r="AD343" s="261" t="str">
        <f t="shared" si="13"/>
        <v/>
      </c>
      <c r="AE343" s="402"/>
      <c r="AF343" s="262"/>
      <c r="AG343" s="263"/>
      <c r="AH343" s="263"/>
      <c r="AI343" s="263"/>
      <c r="AJ343" s="263"/>
      <c r="AK343" s="263"/>
      <c r="AL343" s="263"/>
      <c r="AM343" s="263"/>
      <c r="AN343" s="263"/>
      <c r="AO343" s="263"/>
      <c r="AP343" s="263"/>
      <c r="AQ343" s="263"/>
      <c r="AR343" s="263"/>
      <c r="AS343" s="263"/>
      <c r="AT343" s="263"/>
      <c r="AU343" s="263"/>
      <c r="AV343" s="263"/>
      <c r="AW343" s="263"/>
      <c r="AX343" s="263"/>
      <c r="AY343" s="263"/>
      <c r="AZ343" s="263"/>
      <c r="BA343" s="263"/>
      <c r="BB343" s="263"/>
    </row>
    <row r="344" spans="2:54" ht="15.75" x14ac:dyDescent="0.25">
      <c r="B344" s="289"/>
      <c r="C344" s="290"/>
      <c r="D344" s="291"/>
      <c r="E344" s="291"/>
      <c r="F344" s="291"/>
      <c r="G344" s="291"/>
      <c r="H344" s="291"/>
      <c r="I344" s="291"/>
      <c r="J344" s="292"/>
      <c r="K344" s="293"/>
      <c r="L344" s="293"/>
      <c r="M344" s="293"/>
      <c r="N344" s="294"/>
      <c r="O344" s="295"/>
      <c r="P344" s="295"/>
      <c r="Q344" s="295"/>
      <c r="R344" s="295"/>
      <c r="S344" s="295"/>
      <c r="T344" s="295"/>
      <c r="U344" s="295"/>
      <c r="V344" s="291"/>
      <c r="W344" s="291"/>
      <c r="X344" s="291"/>
      <c r="Y344" s="291"/>
      <c r="Z344" s="291"/>
      <c r="AA344" s="297"/>
      <c r="AB344" s="259"/>
      <c r="AC344" s="288">
        <f t="shared" si="12"/>
        <v>0</v>
      </c>
      <c r="AD344" s="261" t="str">
        <f t="shared" si="13"/>
        <v/>
      </c>
      <c r="AE344" s="402"/>
      <c r="AF344" s="262"/>
      <c r="AG344" s="263"/>
      <c r="AH344" s="263"/>
      <c r="AI344" s="263"/>
      <c r="AJ344" s="263"/>
      <c r="AK344" s="263"/>
      <c r="AL344" s="263"/>
      <c r="AM344" s="263"/>
      <c r="AN344" s="263"/>
      <c r="AO344" s="263"/>
      <c r="AP344" s="263"/>
      <c r="AQ344" s="263"/>
      <c r="AR344" s="263"/>
      <c r="AS344" s="263"/>
      <c r="AT344" s="263"/>
      <c r="AU344" s="263"/>
      <c r="AV344" s="263"/>
      <c r="AW344" s="263"/>
      <c r="AX344" s="263"/>
      <c r="AY344" s="263"/>
      <c r="AZ344" s="263"/>
      <c r="BA344" s="263"/>
      <c r="BB344" s="263"/>
    </row>
    <row r="345" spans="2:54" ht="15.75" x14ac:dyDescent="0.25">
      <c r="B345" s="289"/>
      <c r="C345" s="290"/>
      <c r="D345" s="291"/>
      <c r="E345" s="291"/>
      <c r="F345" s="291"/>
      <c r="G345" s="291"/>
      <c r="H345" s="291"/>
      <c r="I345" s="291"/>
      <c r="J345" s="292"/>
      <c r="K345" s="293"/>
      <c r="L345" s="293"/>
      <c r="M345" s="293"/>
      <c r="N345" s="294"/>
      <c r="O345" s="295"/>
      <c r="P345" s="295"/>
      <c r="Q345" s="295"/>
      <c r="R345" s="295"/>
      <c r="S345" s="295"/>
      <c r="T345" s="295"/>
      <c r="U345" s="295"/>
      <c r="V345" s="291"/>
      <c r="W345" s="291"/>
      <c r="X345" s="291"/>
      <c r="Y345" s="291"/>
      <c r="Z345" s="291"/>
      <c r="AA345" s="297"/>
      <c r="AB345" s="259"/>
      <c r="AC345" s="288">
        <f t="shared" si="12"/>
        <v>0</v>
      </c>
      <c r="AD345" s="261" t="str">
        <f t="shared" si="13"/>
        <v/>
      </c>
      <c r="AE345" s="402"/>
      <c r="AF345" s="262"/>
      <c r="AG345" s="263"/>
      <c r="AH345" s="263"/>
      <c r="AI345" s="263"/>
      <c r="AJ345" s="263"/>
      <c r="AK345" s="263"/>
      <c r="AL345" s="263"/>
      <c r="AM345" s="263"/>
      <c r="AN345" s="263"/>
      <c r="AO345" s="263"/>
      <c r="AP345" s="263"/>
      <c r="AQ345" s="263"/>
      <c r="AR345" s="263"/>
      <c r="AS345" s="263"/>
      <c r="AT345" s="263"/>
      <c r="AU345" s="263"/>
      <c r="AV345" s="263"/>
      <c r="AW345" s="263"/>
      <c r="AX345" s="263"/>
      <c r="AY345" s="263"/>
      <c r="AZ345" s="263"/>
      <c r="BA345" s="263"/>
      <c r="BB345" s="263"/>
    </row>
    <row r="346" spans="2:54" ht="15.75" x14ac:dyDescent="0.25">
      <c r="B346" s="289"/>
      <c r="C346" s="290"/>
      <c r="D346" s="291"/>
      <c r="E346" s="291"/>
      <c r="F346" s="291"/>
      <c r="G346" s="291"/>
      <c r="H346" s="291"/>
      <c r="I346" s="291"/>
      <c r="J346" s="292"/>
      <c r="K346" s="293"/>
      <c r="L346" s="293"/>
      <c r="M346" s="293"/>
      <c r="N346" s="294"/>
      <c r="O346" s="295"/>
      <c r="P346" s="295"/>
      <c r="Q346" s="295"/>
      <c r="R346" s="295"/>
      <c r="S346" s="295"/>
      <c r="T346" s="295"/>
      <c r="U346" s="295"/>
      <c r="V346" s="291"/>
      <c r="W346" s="291"/>
      <c r="X346" s="291"/>
      <c r="Y346" s="291"/>
      <c r="Z346" s="291"/>
      <c r="AA346" s="297"/>
      <c r="AB346" s="259"/>
      <c r="AC346" s="288">
        <f t="shared" ref="AC346:AC403" si="14">SUMPRODUCT(AF$23:BB$23,$AF346:$BB346)</f>
        <v>0</v>
      </c>
      <c r="AD346" s="261" t="str">
        <f t="shared" ref="AD346:AD403" si="15">IFERROR((AC346/P346),"")</f>
        <v/>
      </c>
      <c r="AE346" s="402"/>
      <c r="AF346" s="262"/>
      <c r="AG346" s="263"/>
      <c r="AH346" s="263"/>
      <c r="AI346" s="263"/>
      <c r="AJ346" s="263"/>
      <c r="AK346" s="263"/>
      <c r="AL346" s="263"/>
      <c r="AM346" s="263"/>
      <c r="AN346" s="263"/>
      <c r="AO346" s="263"/>
      <c r="AP346" s="263"/>
      <c r="AQ346" s="263"/>
      <c r="AR346" s="263"/>
      <c r="AS346" s="263"/>
      <c r="AT346" s="263"/>
      <c r="AU346" s="263"/>
      <c r="AV346" s="263"/>
      <c r="AW346" s="263"/>
      <c r="AX346" s="263"/>
      <c r="AY346" s="263"/>
      <c r="AZ346" s="263"/>
      <c r="BA346" s="263"/>
      <c r="BB346" s="263"/>
    </row>
    <row r="347" spans="2:54" ht="15.75" x14ac:dyDescent="0.25">
      <c r="B347" s="289"/>
      <c r="C347" s="290"/>
      <c r="D347" s="291"/>
      <c r="E347" s="291"/>
      <c r="F347" s="291"/>
      <c r="G347" s="291"/>
      <c r="H347" s="291"/>
      <c r="I347" s="291"/>
      <c r="J347" s="292"/>
      <c r="K347" s="293"/>
      <c r="L347" s="293"/>
      <c r="M347" s="293"/>
      <c r="N347" s="294"/>
      <c r="O347" s="295"/>
      <c r="P347" s="295"/>
      <c r="Q347" s="295"/>
      <c r="R347" s="295"/>
      <c r="S347" s="295"/>
      <c r="T347" s="295"/>
      <c r="U347" s="295"/>
      <c r="V347" s="291"/>
      <c r="W347" s="291"/>
      <c r="X347" s="291"/>
      <c r="Y347" s="291"/>
      <c r="Z347" s="291"/>
      <c r="AA347" s="297"/>
      <c r="AB347" s="259"/>
      <c r="AC347" s="288">
        <f t="shared" si="14"/>
        <v>0</v>
      </c>
      <c r="AD347" s="261" t="str">
        <f t="shared" si="15"/>
        <v/>
      </c>
      <c r="AE347" s="402"/>
      <c r="AF347" s="262"/>
      <c r="AG347" s="263"/>
      <c r="AH347" s="263"/>
      <c r="AI347" s="263"/>
      <c r="AJ347" s="263"/>
      <c r="AK347" s="263"/>
      <c r="AL347" s="263"/>
      <c r="AM347" s="263"/>
      <c r="AN347" s="263"/>
      <c r="AO347" s="263"/>
      <c r="AP347" s="263"/>
      <c r="AQ347" s="263"/>
      <c r="AR347" s="263"/>
      <c r="AS347" s="263"/>
      <c r="AT347" s="263"/>
      <c r="AU347" s="263"/>
      <c r="AV347" s="263"/>
      <c r="AW347" s="263"/>
      <c r="AX347" s="263"/>
      <c r="AY347" s="263"/>
      <c r="AZ347" s="263"/>
      <c r="BA347" s="263"/>
      <c r="BB347" s="263"/>
    </row>
    <row r="348" spans="2:54" ht="15.75" x14ac:dyDescent="0.25">
      <c r="B348" s="289"/>
      <c r="C348" s="290"/>
      <c r="D348" s="291"/>
      <c r="E348" s="291"/>
      <c r="F348" s="291"/>
      <c r="G348" s="291"/>
      <c r="H348" s="291"/>
      <c r="I348" s="291"/>
      <c r="J348" s="292"/>
      <c r="K348" s="293"/>
      <c r="L348" s="293"/>
      <c r="M348" s="293"/>
      <c r="N348" s="294"/>
      <c r="O348" s="295"/>
      <c r="P348" s="295"/>
      <c r="Q348" s="295"/>
      <c r="R348" s="295"/>
      <c r="S348" s="295"/>
      <c r="T348" s="295"/>
      <c r="U348" s="295"/>
      <c r="V348" s="291"/>
      <c r="W348" s="291"/>
      <c r="X348" s="291"/>
      <c r="Y348" s="291"/>
      <c r="Z348" s="291"/>
      <c r="AA348" s="297"/>
      <c r="AB348" s="259"/>
      <c r="AC348" s="288">
        <f t="shared" si="14"/>
        <v>0</v>
      </c>
      <c r="AD348" s="261" t="str">
        <f t="shared" si="15"/>
        <v/>
      </c>
      <c r="AE348" s="402"/>
      <c r="AF348" s="262"/>
      <c r="AG348" s="263"/>
      <c r="AH348" s="263"/>
      <c r="AI348" s="263"/>
      <c r="AJ348" s="263"/>
      <c r="AK348" s="263"/>
      <c r="AL348" s="263"/>
      <c r="AM348" s="263"/>
      <c r="AN348" s="263"/>
      <c r="AO348" s="263"/>
      <c r="AP348" s="263"/>
      <c r="AQ348" s="263"/>
      <c r="AR348" s="263"/>
      <c r="AS348" s="263"/>
      <c r="AT348" s="263"/>
      <c r="AU348" s="263"/>
      <c r="AV348" s="263"/>
      <c r="AW348" s="263"/>
      <c r="AX348" s="263"/>
      <c r="AY348" s="263"/>
      <c r="AZ348" s="263"/>
      <c r="BA348" s="263"/>
      <c r="BB348" s="263"/>
    </row>
    <row r="349" spans="2:54" ht="15.75" x14ac:dyDescent="0.25">
      <c r="B349" s="289"/>
      <c r="C349" s="290"/>
      <c r="D349" s="291"/>
      <c r="E349" s="291"/>
      <c r="F349" s="291"/>
      <c r="G349" s="291"/>
      <c r="H349" s="291"/>
      <c r="I349" s="291"/>
      <c r="J349" s="292"/>
      <c r="K349" s="293"/>
      <c r="L349" s="293"/>
      <c r="M349" s="293"/>
      <c r="N349" s="294"/>
      <c r="O349" s="295"/>
      <c r="P349" s="295"/>
      <c r="Q349" s="295"/>
      <c r="R349" s="295"/>
      <c r="S349" s="295"/>
      <c r="T349" s="295"/>
      <c r="U349" s="295"/>
      <c r="V349" s="291"/>
      <c r="W349" s="291"/>
      <c r="X349" s="291"/>
      <c r="Y349" s="291"/>
      <c r="Z349" s="291"/>
      <c r="AA349" s="297"/>
      <c r="AB349" s="259"/>
      <c r="AC349" s="288">
        <f t="shared" si="14"/>
        <v>0</v>
      </c>
      <c r="AD349" s="261" t="str">
        <f t="shared" si="15"/>
        <v/>
      </c>
      <c r="AE349" s="402"/>
      <c r="AF349" s="262"/>
      <c r="AG349" s="263"/>
      <c r="AH349" s="263"/>
      <c r="AI349" s="263"/>
      <c r="AJ349" s="263"/>
      <c r="AK349" s="263"/>
      <c r="AL349" s="263"/>
      <c r="AM349" s="263"/>
      <c r="AN349" s="263"/>
      <c r="AO349" s="263"/>
      <c r="AP349" s="263"/>
      <c r="AQ349" s="263"/>
      <c r="AR349" s="263"/>
      <c r="AS349" s="263"/>
      <c r="AT349" s="263"/>
      <c r="AU349" s="263"/>
      <c r="AV349" s="263"/>
      <c r="AW349" s="263"/>
      <c r="AX349" s="263"/>
      <c r="AY349" s="263"/>
      <c r="AZ349" s="263"/>
      <c r="BA349" s="263"/>
      <c r="BB349" s="263"/>
    </row>
    <row r="350" spans="2:54" ht="15.75" x14ac:dyDescent="0.25">
      <c r="B350" s="289"/>
      <c r="C350" s="290"/>
      <c r="D350" s="291"/>
      <c r="E350" s="291"/>
      <c r="F350" s="291"/>
      <c r="G350" s="291"/>
      <c r="H350" s="291"/>
      <c r="I350" s="291"/>
      <c r="J350" s="292"/>
      <c r="K350" s="293"/>
      <c r="L350" s="293"/>
      <c r="M350" s="293"/>
      <c r="N350" s="294"/>
      <c r="O350" s="295"/>
      <c r="P350" s="295"/>
      <c r="Q350" s="295"/>
      <c r="R350" s="295"/>
      <c r="S350" s="295"/>
      <c r="T350" s="295"/>
      <c r="U350" s="295"/>
      <c r="V350" s="291"/>
      <c r="W350" s="291"/>
      <c r="X350" s="291"/>
      <c r="Y350" s="291"/>
      <c r="Z350" s="291"/>
      <c r="AA350" s="297"/>
      <c r="AB350" s="259"/>
      <c r="AC350" s="288">
        <f t="shared" si="14"/>
        <v>0</v>
      </c>
      <c r="AD350" s="261" t="str">
        <f t="shared" si="15"/>
        <v/>
      </c>
      <c r="AE350" s="402"/>
      <c r="AF350" s="262"/>
      <c r="AG350" s="263"/>
      <c r="AH350" s="263"/>
      <c r="AI350" s="263"/>
      <c r="AJ350" s="263"/>
      <c r="AK350" s="263"/>
      <c r="AL350" s="263"/>
      <c r="AM350" s="263"/>
      <c r="AN350" s="263"/>
      <c r="AO350" s="263"/>
      <c r="AP350" s="263"/>
      <c r="AQ350" s="263"/>
      <c r="AR350" s="263"/>
      <c r="AS350" s="263"/>
      <c r="AT350" s="263"/>
      <c r="AU350" s="263"/>
      <c r="AV350" s="263"/>
      <c r="AW350" s="263"/>
      <c r="AX350" s="263"/>
      <c r="AY350" s="263"/>
      <c r="AZ350" s="263"/>
      <c r="BA350" s="263"/>
      <c r="BB350" s="263"/>
    </row>
    <row r="351" spans="2:54" ht="15.75" x14ac:dyDescent="0.25">
      <c r="B351" s="289"/>
      <c r="C351" s="290"/>
      <c r="D351" s="291"/>
      <c r="E351" s="291"/>
      <c r="F351" s="291"/>
      <c r="G351" s="291"/>
      <c r="H351" s="291"/>
      <c r="I351" s="291"/>
      <c r="J351" s="292"/>
      <c r="K351" s="293"/>
      <c r="L351" s="293"/>
      <c r="M351" s="293"/>
      <c r="N351" s="294"/>
      <c r="O351" s="295"/>
      <c r="P351" s="295"/>
      <c r="Q351" s="295"/>
      <c r="R351" s="295"/>
      <c r="S351" s="295"/>
      <c r="T351" s="295"/>
      <c r="U351" s="295"/>
      <c r="V351" s="291"/>
      <c r="W351" s="291"/>
      <c r="X351" s="291"/>
      <c r="Y351" s="291"/>
      <c r="Z351" s="291"/>
      <c r="AA351" s="297"/>
      <c r="AB351" s="259"/>
      <c r="AC351" s="288">
        <f t="shared" si="14"/>
        <v>0</v>
      </c>
      <c r="AD351" s="261" t="str">
        <f t="shared" si="15"/>
        <v/>
      </c>
      <c r="AE351" s="402"/>
      <c r="AF351" s="262"/>
      <c r="AG351" s="263"/>
      <c r="AH351" s="263"/>
      <c r="AI351" s="263"/>
      <c r="AJ351" s="263"/>
      <c r="AK351" s="263"/>
      <c r="AL351" s="263"/>
      <c r="AM351" s="263"/>
      <c r="AN351" s="263"/>
      <c r="AO351" s="263"/>
      <c r="AP351" s="263"/>
      <c r="AQ351" s="263"/>
      <c r="AR351" s="263"/>
      <c r="AS351" s="263"/>
      <c r="AT351" s="263"/>
      <c r="AU351" s="263"/>
      <c r="AV351" s="263"/>
      <c r="AW351" s="263"/>
      <c r="AX351" s="263"/>
      <c r="AY351" s="263"/>
      <c r="AZ351" s="263"/>
      <c r="BA351" s="263"/>
      <c r="BB351" s="263"/>
    </row>
    <row r="352" spans="2:54" ht="15.75" x14ac:dyDescent="0.25">
      <c r="B352" s="289"/>
      <c r="C352" s="290"/>
      <c r="D352" s="291"/>
      <c r="E352" s="291"/>
      <c r="F352" s="291"/>
      <c r="G352" s="291"/>
      <c r="H352" s="291"/>
      <c r="I352" s="291"/>
      <c r="J352" s="292"/>
      <c r="K352" s="293"/>
      <c r="L352" s="293"/>
      <c r="M352" s="293"/>
      <c r="N352" s="294"/>
      <c r="O352" s="295"/>
      <c r="P352" s="295"/>
      <c r="Q352" s="295"/>
      <c r="R352" s="295"/>
      <c r="S352" s="295"/>
      <c r="T352" s="295"/>
      <c r="U352" s="295"/>
      <c r="V352" s="291"/>
      <c r="W352" s="291"/>
      <c r="X352" s="291"/>
      <c r="Y352" s="291"/>
      <c r="Z352" s="291"/>
      <c r="AA352" s="297"/>
      <c r="AB352" s="259"/>
      <c r="AC352" s="288">
        <f t="shared" si="14"/>
        <v>0</v>
      </c>
      <c r="AD352" s="261" t="str">
        <f t="shared" si="15"/>
        <v/>
      </c>
      <c r="AE352" s="402"/>
      <c r="AF352" s="262"/>
      <c r="AG352" s="263"/>
      <c r="AH352" s="263"/>
      <c r="AI352" s="263"/>
      <c r="AJ352" s="263"/>
      <c r="AK352" s="263"/>
      <c r="AL352" s="263"/>
      <c r="AM352" s="263"/>
      <c r="AN352" s="263"/>
      <c r="AO352" s="263"/>
      <c r="AP352" s="263"/>
      <c r="AQ352" s="263"/>
      <c r="AR352" s="263"/>
      <c r="AS352" s="263"/>
      <c r="AT352" s="263"/>
      <c r="AU352" s="263"/>
      <c r="AV352" s="263"/>
      <c r="AW352" s="263"/>
      <c r="AX352" s="263"/>
      <c r="AY352" s="263"/>
      <c r="AZ352" s="263"/>
      <c r="BA352" s="263"/>
      <c r="BB352" s="263"/>
    </row>
    <row r="353" spans="2:54" ht="15.75" x14ac:dyDescent="0.25">
      <c r="B353" s="289"/>
      <c r="C353" s="290"/>
      <c r="D353" s="291"/>
      <c r="E353" s="291"/>
      <c r="F353" s="291"/>
      <c r="G353" s="291"/>
      <c r="H353" s="291"/>
      <c r="I353" s="291"/>
      <c r="J353" s="292"/>
      <c r="K353" s="293"/>
      <c r="L353" s="293"/>
      <c r="M353" s="293"/>
      <c r="N353" s="294"/>
      <c r="O353" s="295"/>
      <c r="P353" s="295"/>
      <c r="Q353" s="295"/>
      <c r="R353" s="295"/>
      <c r="S353" s="295"/>
      <c r="T353" s="295"/>
      <c r="U353" s="295"/>
      <c r="V353" s="291"/>
      <c r="W353" s="291"/>
      <c r="X353" s="291"/>
      <c r="Y353" s="291"/>
      <c r="Z353" s="291"/>
      <c r="AA353" s="297"/>
      <c r="AB353" s="259"/>
      <c r="AC353" s="288">
        <f t="shared" si="14"/>
        <v>0</v>
      </c>
      <c r="AD353" s="261" t="str">
        <f t="shared" si="15"/>
        <v/>
      </c>
      <c r="AE353" s="402"/>
      <c r="AF353" s="262"/>
      <c r="AG353" s="263"/>
      <c r="AH353" s="263"/>
      <c r="AI353" s="263"/>
      <c r="AJ353" s="263"/>
      <c r="AK353" s="263"/>
      <c r="AL353" s="263"/>
      <c r="AM353" s="263"/>
      <c r="AN353" s="263"/>
      <c r="AO353" s="263"/>
      <c r="AP353" s="263"/>
      <c r="AQ353" s="263"/>
      <c r="AR353" s="263"/>
      <c r="AS353" s="263"/>
      <c r="AT353" s="263"/>
      <c r="AU353" s="263"/>
      <c r="AV353" s="263"/>
      <c r="AW353" s="263"/>
      <c r="AX353" s="263"/>
      <c r="AY353" s="263"/>
      <c r="AZ353" s="263"/>
      <c r="BA353" s="263"/>
      <c r="BB353" s="263"/>
    </row>
    <row r="354" spans="2:54" ht="15.75" x14ac:dyDescent="0.25">
      <c r="B354" s="289"/>
      <c r="C354" s="290"/>
      <c r="D354" s="291"/>
      <c r="E354" s="291"/>
      <c r="F354" s="291"/>
      <c r="G354" s="291"/>
      <c r="H354" s="291"/>
      <c r="I354" s="291"/>
      <c r="J354" s="292"/>
      <c r="K354" s="293"/>
      <c r="L354" s="293"/>
      <c r="M354" s="293"/>
      <c r="N354" s="294"/>
      <c r="O354" s="295"/>
      <c r="P354" s="295"/>
      <c r="Q354" s="295"/>
      <c r="R354" s="295"/>
      <c r="S354" s="295"/>
      <c r="T354" s="295"/>
      <c r="U354" s="295"/>
      <c r="V354" s="291"/>
      <c r="W354" s="291"/>
      <c r="X354" s="291"/>
      <c r="Y354" s="291"/>
      <c r="Z354" s="291"/>
      <c r="AA354" s="297"/>
      <c r="AB354" s="259"/>
      <c r="AC354" s="288">
        <f t="shared" si="14"/>
        <v>0</v>
      </c>
      <c r="AD354" s="261" t="str">
        <f t="shared" si="15"/>
        <v/>
      </c>
      <c r="AE354" s="402"/>
      <c r="AF354" s="262"/>
      <c r="AG354" s="263"/>
      <c r="AH354" s="263"/>
      <c r="AI354" s="263"/>
      <c r="AJ354" s="263"/>
      <c r="AK354" s="263"/>
      <c r="AL354" s="263"/>
      <c r="AM354" s="263"/>
      <c r="AN354" s="263"/>
      <c r="AO354" s="263"/>
      <c r="AP354" s="263"/>
      <c r="AQ354" s="263"/>
      <c r="AR354" s="263"/>
      <c r="AS354" s="263"/>
      <c r="AT354" s="263"/>
      <c r="AU354" s="263"/>
      <c r="AV354" s="263"/>
      <c r="AW354" s="263"/>
      <c r="AX354" s="263"/>
      <c r="AY354" s="263"/>
      <c r="AZ354" s="263"/>
      <c r="BA354" s="263"/>
      <c r="BB354" s="263"/>
    </row>
    <row r="355" spans="2:54" ht="15.75" x14ac:dyDescent="0.25">
      <c r="B355" s="289"/>
      <c r="C355" s="290"/>
      <c r="D355" s="291"/>
      <c r="E355" s="291"/>
      <c r="F355" s="291"/>
      <c r="G355" s="291"/>
      <c r="H355" s="291"/>
      <c r="I355" s="291"/>
      <c r="J355" s="292"/>
      <c r="K355" s="293"/>
      <c r="L355" s="293"/>
      <c r="M355" s="293"/>
      <c r="N355" s="294"/>
      <c r="O355" s="295"/>
      <c r="P355" s="295"/>
      <c r="Q355" s="295"/>
      <c r="R355" s="295"/>
      <c r="S355" s="295"/>
      <c r="T355" s="295"/>
      <c r="U355" s="295"/>
      <c r="V355" s="291"/>
      <c r="W355" s="299"/>
      <c r="X355" s="299"/>
      <c r="Y355" s="299"/>
      <c r="Z355" s="299"/>
      <c r="AA355" s="297"/>
      <c r="AB355" s="259"/>
      <c r="AC355" s="288">
        <f t="shared" si="14"/>
        <v>0</v>
      </c>
      <c r="AD355" s="261" t="str">
        <f t="shared" si="15"/>
        <v/>
      </c>
      <c r="AE355" s="402"/>
      <c r="AF355" s="262"/>
      <c r="AG355" s="263"/>
      <c r="AH355" s="263"/>
      <c r="AI355" s="263"/>
      <c r="AJ355" s="263"/>
      <c r="AK355" s="263"/>
      <c r="AL355" s="263"/>
      <c r="AM355" s="263"/>
      <c r="AN355" s="263"/>
      <c r="AO355" s="263"/>
      <c r="AP355" s="263"/>
      <c r="AQ355" s="263"/>
      <c r="AR355" s="263"/>
      <c r="AS355" s="263"/>
      <c r="AT355" s="263"/>
      <c r="AU355" s="263"/>
      <c r="AV355" s="263"/>
      <c r="AW355" s="263"/>
      <c r="AX355" s="263"/>
      <c r="AY355" s="263"/>
      <c r="AZ355" s="263"/>
      <c r="BA355" s="263"/>
      <c r="BB355" s="263"/>
    </row>
    <row r="356" spans="2:54" ht="15.75" x14ac:dyDescent="0.25">
      <c r="B356" s="289"/>
      <c r="C356" s="290"/>
      <c r="D356" s="291"/>
      <c r="E356" s="291"/>
      <c r="F356" s="291"/>
      <c r="G356" s="291"/>
      <c r="H356" s="291"/>
      <c r="I356" s="291"/>
      <c r="J356" s="292"/>
      <c r="K356" s="293"/>
      <c r="L356" s="293"/>
      <c r="M356" s="293"/>
      <c r="N356" s="294"/>
      <c r="O356" s="295"/>
      <c r="P356" s="295"/>
      <c r="Q356" s="295"/>
      <c r="R356" s="295"/>
      <c r="S356" s="295"/>
      <c r="T356" s="295"/>
      <c r="U356" s="295"/>
      <c r="V356" s="291"/>
      <c r="W356" s="299"/>
      <c r="X356" s="299"/>
      <c r="Y356" s="299"/>
      <c r="Z356" s="299"/>
      <c r="AA356" s="297"/>
      <c r="AB356" s="259"/>
      <c r="AC356" s="288">
        <f t="shared" si="14"/>
        <v>0</v>
      </c>
      <c r="AD356" s="261" t="str">
        <f t="shared" si="15"/>
        <v/>
      </c>
      <c r="AE356" s="402"/>
      <c r="AF356" s="262"/>
      <c r="AG356" s="263"/>
      <c r="AH356" s="263"/>
      <c r="AI356" s="263"/>
      <c r="AJ356" s="263"/>
      <c r="AK356" s="263"/>
      <c r="AL356" s="263"/>
      <c r="AM356" s="263"/>
      <c r="AN356" s="263"/>
      <c r="AO356" s="263"/>
      <c r="AP356" s="263"/>
      <c r="AQ356" s="263"/>
      <c r="AR356" s="263"/>
      <c r="AS356" s="263"/>
      <c r="AT356" s="263"/>
      <c r="AU356" s="263"/>
      <c r="AV356" s="263"/>
      <c r="AW356" s="263"/>
      <c r="AX356" s="263"/>
      <c r="AY356" s="263"/>
      <c r="AZ356" s="263"/>
      <c r="BA356" s="263"/>
      <c r="BB356" s="263"/>
    </row>
    <row r="357" spans="2:54" ht="15.75" x14ac:dyDescent="0.25">
      <c r="B357" s="289"/>
      <c r="C357" s="290"/>
      <c r="D357" s="291"/>
      <c r="E357" s="291"/>
      <c r="F357" s="291"/>
      <c r="G357" s="291"/>
      <c r="H357" s="291"/>
      <c r="I357" s="291"/>
      <c r="J357" s="292"/>
      <c r="K357" s="293"/>
      <c r="L357" s="293"/>
      <c r="M357" s="293"/>
      <c r="N357" s="294"/>
      <c r="O357" s="295"/>
      <c r="P357" s="295"/>
      <c r="Q357" s="295"/>
      <c r="R357" s="295"/>
      <c r="S357" s="295"/>
      <c r="T357" s="295"/>
      <c r="U357" s="295"/>
      <c r="V357" s="291"/>
      <c r="W357" s="299"/>
      <c r="X357" s="299"/>
      <c r="Y357" s="299"/>
      <c r="Z357" s="299"/>
      <c r="AA357" s="297"/>
      <c r="AB357" s="259"/>
      <c r="AC357" s="288">
        <f t="shared" si="14"/>
        <v>0</v>
      </c>
      <c r="AD357" s="261" t="str">
        <f t="shared" si="15"/>
        <v/>
      </c>
      <c r="AE357" s="402"/>
      <c r="AF357" s="262"/>
      <c r="AG357" s="263"/>
      <c r="AH357" s="263"/>
      <c r="AI357" s="263"/>
      <c r="AJ357" s="263"/>
      <c r="AK357" s="263"/>
      <c r="AL357" s="263"/>
      <c r="AM357" s="263"/>
      <c r="AN357" s="263"/>
      <c r="AO357" s="263"/>
      <c r="AP357" s="263"/>
      <c r="AQ357" s="263"/>
      <c r="AR357" s="263"/>
      <c r="AS357" s="263"/>
      <c r="AT357" s="263"/>
      <c r="AU357" s="263"/>
      <c r="AV357" s="263"/>
      <c r="AW357" s="263"/>
      <c r="AX357" s="263"/>
      <c r="AY357" s="263"/>
      <c r="AZ357" s="263"/>
      <c r="BA357" s="263"/>
      <c r="BB357" s="263"/>
    </row>
    <row r="358" spans="2:54" ht="15.75" x14ac:dyDescent="0.25">
      <c r="B358" s="289"/>
      <c r="C358" s="290"/>
      <c r="D358" s="291"/>
      <c r="E358" s="291"/>
      <c r="F358" s="291"/>
      <c r="G358" s="291"/>
      <c r="H358" s="291"/>
      <c r="I358" s="291"/>
      <c r="J358" s="292"/>
      <c r="K358" s="293"/>
      <c r="L358" s="293"/>
      <c r="M358" s="293"/>
      <c r="N358" s="294"/>
      <c r="O358" s="295"/>
      <c r="P358" s="295"/>
      <c r="Q358" s="295"/>
      <c r="R358" s="295"/>
      <c r="S358" s="295"/>
      <c r="T358" s="295"/>
      <c r="U358" s="295"/>
      <c r="V358" s="291"/>
      <c r="W358" s="299"/>
      <c r="X358" s="299"/>
      <c r="Y358" s="299"/>
      <c r="Z358" s="299"/>
      <c r="AA358" s="297"/>
      <c r="AB358" s="259"/>
      <c r="AC358" s="288">
        <f t="shared" si="14"/>
        <v>0</v>
      </c>
      <c r="AD358" s="261" t="str">
        <f t="shared" si="15"/>
        <v/>
      </c>
      <c r="AE358" s="402"/>
      <c r="AF358" s="262"/>
      <c r="AG358" s="263"/>
      <c r="AH358" s="263"/>
      <c r="AI358" s="263"/>
      <c r="AJ358" s="263"/>
      <c r="AK358" s="263"/>
      <c r="AL358" s="263"/>
      <c r="AM358" s="263"/>
      <c r="AN358" s="263"/>
      <c r="AO358" s="263"/>
      <c r="AP358" s="263"/>
      <c r="AQ358" s="263"/>
      <c r="AR358" s="263"/>
      <c r="AS358" s="263"/>
      <c r="AT358" s="263"/>
      <c r="AU358" s="263"/>
      <c r="AV358" s="263"/>
      <c r="AW358" s="263"/>
      <c r="AX358" s="263"/>
      <c r="AY358" s="263"/>
      <c r="AZ358" s="263"/>
      <c r="BA358" s="263"/>
      <c r="BB358" s="263"/>
    </row>
    <row r="359" spans="2:54" ht="15.75" x14ac:dyDescent="0.25">
      <c r="B359" s="289"/>
      <c r="C359" s="290"/>
      <c r="D359" s="291"/>
      <c r="E359" s="291"/>
      <c r="F359" s="291"/>
      <c r="G359" s="291"/>
      <c r="H359" s="291"/>
      <c r="I359" s="291"/>
      <c r="J359" s="292"/>
      <c r="K359" s="293"/>
      <c r="L359" s="293"/>
      <c r="M359" s="293"/>
      <c r="N359" s="294"/>
      <c r="O359" s="295"/>
      <c r="P359" s="295"/>
      <c r="Q359" s="295"/>
      <c r="R359" s="295"/>
      <c r="S359" s="295"/>
      <c r="T359" s="295"/>
      <c r="U359" s="295"/>
      <c r="V359" s="291"/>
      <c r="W359" s="299"/>
      <c r="X359" s="299"/>
      <c r="Y359" s="299"/>
      <c r="Z359" s="299"/>
      <c r="AA359" s="297"/>
      <c r="AB359" s="259"/>
      <c r="AC359" s="288">
        <f t="shared" si="14"/>
        <v>0</v>
      </c>
      <c r="AD359" s="261" t="str">
        <f t="shared" si="15"/>
        <v/>
      </c>
      <c r="AE359" s="402"/>
      <c r="AF359" s="262"/>
      <c r="AG359" s="263"/>
      <c r="AH359" s="263"/>
      <c r="AI359" s="263"/>
      <c r="AJ359" s="263"/>
      <c r="AK359" s="263"/>
      <c r="AL359" s="263"/>
      <c r="AM359" s="263"/>
      <c r="AN359" s="263"/>
      <c r="AO359" s="263"/>
      <c r="AP359" s="263"/>
      <c r="AQ359" s="263"/>
      <c r="AR359" s="263"/>
      <c r="AS359" s="263"/>
      <c r="AT359" s="263"/>
      <c r="AU359" s="263"/>
      <c r="AV359" s="263"/>
      <c r="AW359" s="263"/>
      <c r="AX359" s="263"/>
      <c r="AY359" s="263"/>
      <c r="AZ359" s="263"/>
      <c r="BA359" s="263"/>
      <c r="BB359" s="263"/>
    </row>
    <row r="360" spans="2:54" ht="15.75" x14ac:dyDescent="0.25">
      <c r="B360" s="289"/>
      <c r="C360" s="290"/>
      <c r="D360" s="291"/>
      <c r="E360" s="291"/>
      <c r="F360" s="291"/>
      <c r="G360" s="291"/>
      <c r="H360" s="291"/>
      <c r="I360" s="291"/>
      <c r="J360" s="292"/>
      <c r="K360" s="293"/>
      <c r="L360" s="293"/>
      <c r="M360" s="293"/>
      <c r="N360" s="294"/>
      <c r="O360" s="295"/>
      <c r="P360" s="295"/>
      <c r="Q360" s="295"/>
      <c r="R360" s="295"/>
      <c r="S360" s="295"/>
      <c r="T360" s="295"/>
      <c r="U360" s="295"/>
      <c r="V360" s="291"/>
      <c r="W360" s="299"/>
      <c r="X360" s="299"/>
      <c r="Y360" s="299"/>
      <c r="Z360" s="299"/>
      <c r="AA360" s="297"/>
      <c r="AB360" s="259"/>
      <c r="AC360" s="288">
        <f t="shared" si="14"/>
        <v>0</v>
      </c>
      <c r="AD360" s="261" t="str">
        <f t="shared" si="15"/>
        <v/>
      </c>
      <c r="AE360" s="402"/>
      <c r="AF360" s="262"/>
      <c r="AG360" s="263"/>
      <c r="AH360" s="263"/>
      <c r="AI360" s="263"/>
      <c r="AJ360" s="263"/>
      <c r="AK360" s="263"/>
      <c r="AL360" s="263"/>
      <c r="AM360" s="263"/>
      <c r="AN360" s="263"/>
      <c r="AO360" s="263"/>
      <c r="AP360" s="263"/>
      <c r="AQ360" s="263"/>
      <c r="AR360" s="263"/>
      <c r="AS360" s="263"/>
      <c r="AT360" s="263"/>
      <c r="AU360" s="263"/>
      <c r="AV360" s="263"/>
      <c r="AW360" s="263"/>
      <c r="AX360" s="263"/>
      <c r="AY360" s="263"/>
      <c r="AZ360" s="263"/>
      <c r="BA360" s="263"/>
      <c r="BB360" s="263"/>
    </row>
    <row r="361" spans="2:54" ht="15.75" x14ac:dyDescent="0.25">
      <c r="B361" s="289"/>
      <c r="C361" s="290"/>
      <c r="D361" s="291"/>
      <c r="E361" s="291"/>
      <c r="F361" s="291"/>
      <c r="G361" s="291"/>
      <c r="H361" s="291"/>
      <c r="I361" s="291"/>
      <c r="J361" s="292"/>
      <c r="K361" s="293"/>
      <c r="L361" s="293"/>
      <c r="M361" s="293"/>
      <c r="N361" s="294"/>
      <c r="O361" s="295"/>
      <c r="P361" s="295"/>
      <c r="Q361" s="295"/>
      <c r="R361" s="295"/>
      <c r="S361" s="295"/>
      <c r="T361" s="295"/>
      <c r="U361" s="295"/>
      <c r="V361" s="291"/>
      <c r="W361" s="299"/>
      <c r="X361" s="299"/>
      <c r="Y361" s="299"/>
      <c r="Z361" s="299"/>
      <c r="AA361" s="297"/>
      <c r="AB361" s="259"/>
      <c r="AC361" s="288">
        <f t="shared" si="14"/>
        <v>0</v>
      </c>
      <c r="AD361" s="261" t="str">
        <f t="shared" si="15"/>
        <v/>
      </c>
      <c r="AE361" s="402"/>
      <c r="AF361" s="262"/>
      <c r="AG361" s="263"/>
      <c r="AH361" s="263"/>
      <c r="AI361" s="263"/>
      <c r="AJ361" s="263"/>
      <c r="AK361" s="263"/>
      <c r="AL361" s="263"/>
      <c r="AM361" s="263"/>
      <c r="AN361" s="263"/>
      <c r="AO361" s="263"/>
      <c r="AP361" s="263"/>
      <c r="AQ361" s="263"/>
      <c r="AR361" s="263"/>
      <c r="AS361" s="263"/>
      <c r="AT361" s="263"/>
      <c r="AU361" s="263"/>
      <c r="AV361" s="263"/>
      <c r="AW361" s="263"/>
      <c r="AX361" s="263"/>
      <c r="AY361" s="263"/>
      <c r="AZ361" s="263"/>
      <c r="BA361" s="263"/>
      <c r="BB361" s="263"/>
    </row>
    <row r="362" spans="2:54" ht="15.75" x14ac:dyDescent="0.25">
      <c r="B362" s="289"/>
      <c r="C362" s="290"/>
      <c r="D362" s="291"/>
      <c r="E362" s="291"/>
      <c r="F362" s="291"/>
      <c r="G362" s="291"/>
      <c r="H362" s="291"/>
      <c r="I362" s="291"/>
      <c r="J362" s="292"/>
      <c r="K362" s="293"/>
      <c r="L362" s="293"/>
      <c r="M362" s="293"/>
      <c r="N362" s="294"/>
      <c r="O362" s="295"/>
      <c r="P362" s="295"/>
      <c r="Q362" s="295"/>
      <c r="R362" s="295"/>
      <c r="S362" s="295"/>
      <c r="T362" s="295"/>
      <c r="U362" s="295"/>
      <c r="V362" s="291"/>
      <c r="W362" s="299"/>
      <c r="X362" s="299"/>
      <c r="Y362" s="299"/>
      <c r="Z362" s="299"/>
      <c r="AA362" s="297"/>
      <c r="AB362" s="259"/>
      <c r="AC362" s="288">
        <f t="shared" si="14"/>
        <v>0</v>
      </c>
      <c r="AD362" s="261" t="str">
        <f t="shared" si="15"/>
        <v/>
      </c>
      <c r="AE362" s="402"/>
      <c r="AF362" s="262"/>
      <c r="AG362" s="263"/>
      <c r="AH362" s="263"/>
      <c r="AI362" s="263"/>
      <c r="AJ362" s="263"/>
      <c r="AK362" s="263"/>
      <c r="AL362" s="263"/>
      <c r="AM362" s="263"/>
      <c r="AN362" s="263"/>
      <c r="AO362" s="263"/>
      <c r="AP362" s="263"/>
      <c r="AQ362" s="263"/>
      <c r="AR362" s="263"/>
      <c r="AS362" s="263"/>
      <c r="AT362" s="263"/>
      <c r="AU362" s="263"/>
      <c r="AV362" s="263"/>
      <c r="AW362" s="263"/>
      <c r="AX362" s="263"/>
      <c r="AY362" s="263"/>
      <c r="AZ362" s="263"/>
      <c r="BA362" s="263"/>
      <c r="BB362" s="263"/>
    </row>
    <row r="363" spans="2:54" ht="15.75" x14ac:dyDescent="0.25">
      <c r="B363" s="289"/>
      <c r="C363" s="290"/>
      <c r="D363" s="291"/>
      <c r="E363" s="291"/>
      <c r="F363" s="291"/>
      <c r="G363" s="291"/>
      <c r="H363" s="291"/>
      <c r="I363" s="291"/>
      <c r="J363" s="292"/>
      <c r="K363" s="293"/>
      <c r="L363" s="293"/>
      <c r="M363" s="293"/>
      <c r="N363" s="294"/>
      <c r="O363" s="295"/>
      <c r="P363" s="295"/>
      <c r="Q363" s="295"/>
      <c r="R363" s="295"/>
      <c r="S363" s="295"/>
      <c r="T363" s="295"/>
      <c r="U363" s="295"/>
      <c r="V363" s="291"/>
      <c r="W363" s="299"/>
      <c r="X363" s="299"/>
      <c r="Y363" s="299"/>
      <c r="Z363" s="299"/>
      <c r="AA363" s="297"/>
      <c r="AB363" s="259"/>
      <c r="AC363" s="288">
        <f t="shared" si="14"/>
        <v>0</v>
      </c>
      <c r="AD363" s="261" t="str">
        <f t="shared" si="15"/>
        <v/>
      </c>
      <c r="AE363" s="402"/>
      <c r="AF363" s="262"/>
      <c r="AG363" s="263"/>
      <c r="AH363" s="263"/>
      <c r="AI363" s="263"/>
      <c r="AJ363" s="263"/>
      <c r="AK363" s="263"/>
      <c r="AL363" s="263"/>
      <c r="AM363" s="263"/>
      <c r="AN363" s="263"/>
      <c r="AO363" s="263"/>
      <c r="AP363" s="263"/>
      <c r="AQ363" s="263"/>
      <c r="AR363" s="263"/>
      <c r="AS363" s="263"/>
      <c r="AT363" s="263"/>
      <c r="AU363" s="263"/>
      <c r="AV363" s="263"/>
      <c r="AW363" s="263"/>
      <c r="AX363" s="263"/>
      <c r="AY363" s="263"/>
      <c r="AZ363" s="263"/>
      <c r="BA363" s="263"/>
      <c r="BB363" s="263"/>
    </row>
    <row r="364" spans="2:54" ht="15.75" x14ac:dyDescent="0.25">
      <c r="B364" s="289"/>
      <c r="C364" s="290"/>
      <c r="D364" s="291"/>
      <c r="E364" s="291"/>
      <c r="F364" s="291"/>
      <c r="G364" s="291"/>
      <c r="H364" s="291"/>
      <c r="I364" s="291"/>
      <c r="J364" s="292"/>
      <c r="K364" s="293"/>
      <c r="L364" s="293"/>
      <c r="M364" s="293"/>
      <c r="N364" s="294"/>
      <c r="O364" s="295"/>
      <c r="P364" s="295"/>
      <c r="Q364" s="295"/>
      <c r="R364" s="295"/>
      <c r="S364" s="295"/>
      <c r="T364" s="295"/>
      <c r="U364" s="295"/>
      <c r="V364" s="291"/>
      <c r="W364" s="299"/>
      <c r="X364" s="299"/>
      <c r="Y364" s="299"/>
      <c r="Z364" s="299"/>
      <c r="AA364" s="297"/>
      <c r="AB364" s="259"/>
      <c r="AC364" s="288">
        <f t="shared" si="14"/>
        <v>0</v>
      </c>
      <c r="AD364" s="261" t="str">
        <f t="shared" si="15"/>
        <v/>
      </c>
      <c r="AE364" s="402"/>
      <c r="AF364" s="262"/>
      <c r="AG364" s="263"/>
      <c r="AH364" s="263"/>
      <c r="AI364" s="263"/>
      <c r="AJ364" s="263"/>
      <c r="AK364" s="263"/>
      <c r="AL364" s="263"/>
      <c r="AM364" s="263"/>
      <c r="AN364" s="263"/>
      <c r="AO364" s="263"/>
      <c r="AP364" s="263"/>
      <c r="AQ364" s="263"/>
      <c r="AR364" s="263"/>
      <c r="AS364" s="263"/>
      <c r="AT364" s="263"/>
      <c r="AU364" s="263"/>
      <c r="AV364" s="263"/>
      <c r="AW364" s="263"/>
      <c r="AX364" s="263"/>
      <c r="AY364" s="263"/>
      <c r="AZ364" s="263"/>
      <c r="BA364" s="263"/>
      <c r="BB364" s="263"/>
    </row>
    <row r="365" spans="2:54" ht="15.75" x14ac:dyDescent="0.25">
      <c r="B365" s="289"/>
      <c r="C365" s="290"/>
      <c r="D365" s="291"/>
      <c r="E365" s="291"/>
      <c r="F365" s="291"/>
      <c r="G365" s="291"/>
      <c r="H365" s="291"/>
      <c r="I365" s="291"/>
      <c r="J365" s="292"/>
      <c r="K365" s="293"/>
      <c r="L365" s="293"/>
      <c r="M365" s="293"/>
      <c r="N365" s="294"/>
      <c r="O365" s="295"/>
      <c r="P365" s="295"/>
      <c r="Q365" s="295"/>
      <c r="R365" s="295"/>
      <c r="S365" s="295"/>
      <c r="T365" s="295"/>
      <c r="U365" s="295"/>
      <c r="V365" s="291"/>
      <c r="W365" s="299"/>
      <c r="X365" s="299"/>
      <c r="Y365" s="299"/>
      <c r="Z365" s="299"/>
      <c r="AA365" s="297"/>
      <c r="AB365" s="259"/>
      <c r="AC365" s="288">
        <f t="shared" si="14"/>
        <v>0</v>
      </c>
      <c r="AD365" s="261" t="str">
        <f t="shared" si="15"/>
        <v/>
      </c>
      <c r="AE365" s="402"/>
      <c r="AF365" s="262"/>
      <c r="AG365" s="263"/>
      <c r="AH365" s="263"/>
      <c r="AI365" s="263"/>
      <c r="AJ365" s="263"/>
      <c r="AK365" s="263"/>
      <c r="AL365" s="263"/>
      <c r="AM365" s="263"/>
      <c r="AN365" s="263"/>
      <c r="AO365" s="263"/>
      <c r="AP365" s="263"/>
      <c r="AQ365" s="263"/>
      <c r="AR365" s="263"/>
      <c r="AS365" s="263"/>
      <c r="AT365" s="263"/>
      <c r="AU365" s="263"/>
      <c r="AV365" s="263"/>
      <c r="AW365" s="263"/>
      <c r="AX365" s="263"/>
      <c r="AY365" s="263"/>
      <c r="AZ365" s="263"/>
      <c r="BA365" s="263"/>
      <c r="BB365" s="263"/>
    </row>
    <row r="366" spans="2:54" ht="15.75" x14ac:dyDescent="0.25">
      <c r="B366" s="289"/>
      <c r="C366" s="290"/>
      <c r="D366" s="291"/>
      <c r="E366" s="291"/>
      <c r="F366" s="291"/>
      <c r="G366" s="291"/>
      <c r="H366" s="291"/>
      <c r="I366" s="291"/>
      <c r="J366" s="292"/>
      <c r="K366" s="293"/>
      <c r="L366" s="293"/>
      <c r="M366" s="293"/>
      <c r="N366" s="294"/>
      <c r="O366" s="295"/>
      <c r="P366" s="295"/>
      <c r="Q366" s="295"/>
      <c r="R366" s="295"/>
      <c r="S366" s="295"/>
      <c r="T366" s="295"/>
      <c r="U366" s="295"/>
      <c r="V366" s="291"/>
      <c r="W366" s="299"/>
      <c r="X366" s="299"/>
      <c r="Y366" s="299"/>
      <c r="Z366" s="299"/>
      <c r="AA366" s="297"/>
      <c r="AB366" s="259"/>
      <c r="AC366" s="288">
        <f t="shared" si="14"/>
        <v>0</v>
      </c>
      <c r="AD366" s="261" t="str">
        <f t="shared" si="15"/>
        <v/>
      </c>
      <c r="AE366" s="402"/>
      <c r="AF366" s="262"/>
      <c r="AG366" s="263"/>
      <c r="AH366" s="263"/>
      <c r="AI366" s="263"/>
      <c r="AJ366" s="263"/>
      <c r="AK366" s="263"/>
      <c r="AL366" s="263"/>
      <c r="AM366" s="263"/>
      <c r="AN366" s="263"/>
      <c r="AO366" s="263"/>
      <c r="AP366" s="263"/>
      <c r="AQ366" s="263"/>
      <c r="AR366" s="263"/>
      <c r="AS366" s="263"/>
      <c r="AT366" s="263"/>
      <c r="AU366" s="263"/>
      <c r="AV366" s="263"/>
      <c r="AW366" s="263"/>
      <c r="AX366" s="263"/>
      <c r="AY366" s="263"/>
      <c r="AZ366" s="263"/>
      <c r="BA366" s="263"/>
      <c r="BB366" s="263"/>
    </row>
    <row r="367" spans="2:54" ht="15.75" x14ac:dyDescent="0.25">
      <c r="B367" s="289"/>
      <c r="C367" s="290"/>
      <c r="D367" s="291"/>
      <c r="E367" s="291"/>
      <c r="F367" s="291"/>
      <c r="G367" s="291"/>
      <c r="H367" s="291"/>
      <c r="I367" s="291"/>
      <c r="J367" s="292"/>
      <c r="K367" s="293"/>
      <c r="L367" s="293"/>
      <c r="M367" s="293"/>
      <c r="N367" s="294"/>
      <c r="O367" s="295"/>
      <c r="P367" s="295"/>
      <c r="Q367" s="295"/>
      <c r="R367" s="295"/>
      <c r="S367" s="295"/>
      <c r="T367" s="295"/>
      <c r="U367" s="295"/>
      <c r="V367" s="291"/>
      <c r="W367" s="299"/>
      <c r="X367" s="299"/>
      <c r="Y367" s="299"/>
      <c r="Z367" s="299"/>
      <c r="AA367" s="297"/>
      <c r="AB367" s="259"/>
      <c r="AC367" s="288">
        <f t="shared" si="14"/>
        <v>0</v>
      </c>
      <c r="AD367" s="261" t="str">
        <f t="shared" si="15"/>
        <v/>
      </c>
      <c r="AE367" s="402"/>
      <c r="AF367" s="262"/>
      <c r="AG367" s="263"/>
      <c r="AH367" s="263"/>
      <c r="AI367" s="263"/>
      <c r="AJ367" s="263"/>
      <c r="AK367" s="263"/>
      <c r="AL367" s="263"/>
      <c r="AM367" s="263"/>
      <c r="AN367" s="263"/>
      <c r="AO367" s="263"/>
      <c r="AP367" s="263"/>
      <c r="AQ367" s="263"/>
      <c r="AR367" s="263"/>
      <c r="AS367" s="263"/>
      <c r="AT367" s="263"/>
      <c r="AU367" s="263"/>
      <c r="AV367" s="263"/>
      <c r="AW367" s="263"/>
      <c r="AX367" s="263"/>
      <c r="AY367" s="263"/>
      <c r="AZ367" s="263"/>
      <c r="BA367" s="263"/>
      <c r="BB367" s="263"/>
    </row>
    <row r="368" spans="2:54" ht="15.75" x14ac:dyDescent="0.25">
      <c r="B368" s="289"/>
      <c r="C368" s="290"/>
      <c r="D368" s="291"/>
      <c r="E368" s="291"/>
      <c r="F368" s="291"/>
      <c r="G368" s="291"/>
      <c r="H368" s="291"/>
      <c r="I368" s="291"/>
      <c r="J368" s="292"/>
      <c r="K368" s="293"/>
      <c r="L368" s="293"/>
      <c r="M368" s="293"/>
      <c r="N368" s="294"/>
      <c r="O368" s="295"/>
      <c r="P368" s="295"/>
      <c r="Q368" s="295"/>
      <c r="R368" s="295"/>
      <c r="S368" s="295"/>
      <c r="T368" s="295"/>
      <c r="U368" s="295"/>
      <c r="V368" s="291"/>
      <c r="W368" s="299"/>
      <c r="X368" s="299"/>
      <c r="Y368" s="299"/>
      <c r="Z368" s="299"/>
      <c r="AA368" s="297"/>
      <c r="AB368" s="259"/>
      <c r="AC368" s="288">
        <f t="shared" si="14"/>
        <v>0</v>
      </c>
      <c r="AD368" s="261" t="str">
        <f t="shared" si="15"/>
        <v/>
      </c>
      <c r="AE368" s="402"/>
      <c r="AF368" s="262"/>
      <c r="AG368" s="263"/>
      <c r="AH368" s="263"/>
      <c r="AI368" s="263"/>
      <c r="AJ368" s="263"/>
      <c r="AK368" s="263"/>
      <c r="AL368" s="263"/>
      <c r="AM368" s="263"/>
      <c r="AN368" s="263"/>
      <c r="AO368" s="263"/>
      <c r="AP368" s="263"/>
      <c r="AQ368" s="263"/>
      <c r="AR368" s="263"/>
      <c r="AS368" s="263"/>
      <c r="AT368" s="263"/>
      <c r="AU368" s="263"/>
      <c r="AV368" s="263"/>
      <c r="AW368" s="263"/>
      <c r="AX368" s="263"/>
      <c r="AY368" s="263"/>
      <c r="AZ368" s="263"/>
      <c r="BA368" s="263"/>
      <c r="BB368" s="263"/>
    </row>
    <row r="369" spans="2:54" ht="15.75" x14ac:dyDescent="0.25">
      <c r="B369" s="289"/>
      <c r="C369" s="290"/>
      <c r="D369" s="291"/>
      <c r="E369" s="291"/>
      <c r="F369" s="291"/>
      <c r="G369" s="291"/>
      <c r="H369" s="291"/>
      <c r="I369" s="291"/>
      <c r="J369" s="292"/>
      <c r="K369" s="293"/>
      <c r="L369" s="293"/>
      <c r="M369" s="293"/>
      <c r="N369" s="294"/>
      <c r="O369" s="295"/>
      <c r="P369" s="295"/>
      <c r="Q369" s="295"/>
      <c r="R369" s="295"/>
      <c r="S369" s="295"/>
      <c r="T369" s="295"/>
      <c r="U369" s="295"/>
      <c r="V369" s="291"/>
      <c r="W369" s="299"/>
      <c r="X369" s="299"/>
      <c r="Y369" s="299"/>
      <c r="Z369" s="299"/>
      <c r="AA369" s="297"/>
      <c r="AB369" s="259"/>
      <c r="AC369" s="288">
        <f t="shared" si="14"/>
        <v>0</v>
      </c>
      <c r="AD369" s="261" t="str">
        <f t="shared" si="15"/>
        <v/>
      </c>
      <c r="AE369" s="402"/>
      <c r="AF369" s="262"/>
      <c r="AG369" s="263"/>
      <c r="AH369" s="263"/>
      <c r="AI369" s="263"/>
      <c r="AJ369" s="263"/>
      <c r="AK369" s="263"/>
      <c r="AL369" s="263"/>
      <c r="AM369" s="263"/>
      <c r="AN369" s="263"/>
      <c r="AO369" s="263"/>
      <c r="AP369" s="263"/>
      <c r="AQ369" s="263"/>
      <c r="AR369" s="263"/>
      <c r="AS369" s="263"/>
      <c r="AT369" s="263"/>
      <c r="AU369" s="263"/>
      <c r="AV369" s="263"/>
      <c r="AW369" s="263"/>
      <c r="AX369" s="263"/>
      <c r="AY369" s="263"/>
      <c r="AZ369" s="263"/>
      <c r="BA369" s="263"/>
      <c r="BB369" s="263"/>
    </row>
    <row r="370" spans="2:54" ht="15.75" x14ac:dyDescent="0.25">
      <c r="B370" s="289"/>
      <c r="C370" s="290"/>
      <c r="D370" s="291"/>
      <c r="E370" s="291"/>
      <c r="F370" s="291"/>
      <c r="G370" s="291"/>
      <c r="H370" s="291"/>
      <c r="I370" s="291"/>
      <c r="J370" s="292"/>
      <c r="K370" s="293"/>
      <c r="L370" s="293"/>
      <c r="M370" s="293"/>
      <c r="N370" s="294"/>
      <c r="O370" s="295"/>
      <c r="P370" s="295"/>
      <c r="Q370" s="295"/>
      <c r="R370" s="295"/>
      <c r="S370" s="295"/>
      <c r="T370" s="295"/>
      <c r="U370" s="295"/>
      <c r="V370" s="291"/>
      <c r="W370" s="299"/>
      <c r="X370" s="299"/>
      <c r="Y370" s="299"/>
      <c r="Z370" s="299"/>
      <c r="AA370" s="297"/>
      <c r="AB370" s="259"/>
      <c r="AC370" s="288">
        <f t="shared" si="14"/>
        <v>0</v>
      </c>
      <c r="AD370" s="261" t="str">
        <f t="shared" si="15"/>
        <v/>
      </c>
      <c r="AE370" s="402"/>
      <c r="AF370" s="262"/>
      <c r="AG370" s="263"/>
      <c r="AH370" s="263"/>
      <c r="AI370" s="263"/>
      <c r="AJ370" s="263"/>
      <c r="AK370" s="263"/>
      <c r="AL370" s="263"/>
      <c r="AM370" s="263"/>
      <c r="AN370" s="263"/>
      <c r="AO370" s="263"/>
      <c r="AP370" s="263"/>
      <c r="AQ370" s="263"/>
      <c r="AR370" s="263"/>
      <c r="AS370" s="263"/>
      <c r="AT370" s="263"/>
      <c r="AU370" s="263"/>
      <c r="AV370" s="263"/>
      <c r="AW370" s="263"/>
      <c r="AX370" s="263"/>
      <c r="AY370" s="263"/>
      <c r="AZ370" s="263"/>
      <c r="BA370" s="263"/>
      <c r="BB370" s="263"/>
    </row>
    <row r="371" spans="2:54" ht="15.75" x14ac:dyDescent="0.25">
      <c r="B371" s="289"/>
      <c r="C371" s="290"/>
      <c r="D371" s="291"/>
      <c r="E371" s="291"/>
      <c r="F371" s="291"/>
      <c r="G371" s="291"/>
      <c r="H371" s="291"/>
      <c r="I371" s="291"/>
      <c r="J371" s="292"/>
      <c r="K371" s="293"/>
      <c r="L371" s="293"/>
      <c r="M371" s="293"/>
      <c r="N371" s="294"/>
      <c r="O371" s="295"/>
      <c r="P371" s="295"/>
      <c r="Q371" s="295"/>
      <c r="R371" s="295"/>
      <c r="S371" s="295"/>
      <c r="T371" s="295"/>
      <c r="U371" s="295"/>
      <c r="V371" s="291"/>
      <c r="W371" s="299"/>
      <c r="X371" s="299"/>
      <c r="Y371" s="299"/>
      <c r="Z371" s="299"/>
      <c r="AA371" s="297"/>
      <c r="AB371" s="259"/>
      <c r="AC371" s="288">
        <f t="shared" si="14"/>
        <v>0</v>
      </c>
      <c r="AD371" s="261" t="str">
        <f t="shared" si="15"/>
        <v/>
      </c>
      <c r="AE371" s="402"/>
      <c r="AF371" s="262"/>
      <c r="AG371" s="263"/>
      <c r="AH371" s="263"/>
      <c r="AI371" s="263"/>
      <c r="AJ371" s="263"/>
      <c r="AK371" s="263"/>
      <c r="AL371" s="263"/>
      <c r="AM371" s="263"/>
      <c r="AN371" s="263"/>
      <c r="AO371" s="263"/>
      <c r="AP371" s="263"/>
      <c r="AQ371" s="263"/>
      <c r="AR371" s="263"/>
      <c r="AS371" s="263"/>
      <c r="AT371" s="263"/>
      <c r="AU371" s="263"/>
      <c r="AV371" s="263"/>
      <c r="AW371" s="263"/>
      <c r="AX371" s="263"/>
      <c r="AY371" s="263"/>
      <c r="AZ371" s="263"/>
      <c r="BA371" s="263"/>
      <c r="BB371" s="263"/>
    </row>
    <row r="372" spans="2:54" ht="15.75" x14ac:dyDescent="0.25">
      <c r="B372" s="289"/>
      <c r="C372" s="290"/>
      <c r="D372" s="291"/>
      <c r="E372" s="291"/>
      <c r="F372" s="291"/>
      <c r="G372" s="291"/>
      <c r="H372" s="291"/>
      <c r="I372" s="291"/>
      <c r="J372" s="292"/>
      <c r="K372" s="293"/>
      <c r="L372" s="293"/>
      <c r="M372" s="293"/>
      <c r="N372" s="294"/>
      <c r="O372" s="295"/>
      <c r="P372" s="295"/>
      <c r="Q372" s="295"/>
      <c r="R372" s="295"/>
      <c r="S372" s="295"/>
      <c r="T372" s="295"/>
      <c r="U372" s="295"/>
      <c r="V372" s="291"/>
      <c r="W372" s="299"/>
      <c r="X372" s="299"/>
      <c r="Y372" s="299"/>
      <c r="Z372" s="299"/>
      <c r="AA372" s="297"/>
      <c r="AB372" s="259"/>
      <c r="AC372" s="288">
        <f t="shared" si="14"/>
        <v>0</v>
      </c>
      <c r="AD372" s="261" t="str">
        <f t="shared" si="15"/>
        <v/>
      </c>
      <c r="AE372" s="402"/>
      <c r="AF372" s="262"/>
      <c r="AG372" s="263"/>
      <c r="AH372" s="263"/>
      <c r="AI372" s="263"/>
      <c r="AJ372" s="263"/>
      <c r="AK372" s="263"/>
      <c r="AL372" s="263"/>
      <c r="AM372" s="263"/>
      <c r="AN372" s="263"/>
      <c r="AO372" s="263"/>
      <c r="AP372" s="263"/>
      <c r="AQ372" s="263"/>
      <c r="AR372" s="263"/>
      <c r="AS372" s="263"/>
      <c r="AT372" s="263"/>
      <c r="AU372" s="263"/>
      <c r="AV372" s="263"/>
      <c r="AW372" s="263"/>
      <c r="AX372" s="263"/>
      <c r="AY372" s="263"/>
      <c r="AZ372" s="263"/>
      <c r="BA372" s="263"/>
      <c r="BB372" s="263"/>
    </row>
    <row r="373" spans="2:54" ht="15.75" x14ac:dyDescent="0.25">
      <c r="B373" s="289"/>
      <c r="C373" s="290"/>
      <c r="D373" s="291"/>
      <c r="E373" s="291"/>
      <c r="F373" s="291"/>
      <c r="G373" s="291"/>
      <c r="H373" s="291"/>
      <c r="I373" s="291"/>
      <c r="J373" s="292"/>
      <c r="K373" s="293"/>
      <c r="L373" s="293"/>
      <c r="M373" s="293"/>
      <c r="N373" s="294"/>
      <c r="O373" s="295"/>
      <c r="P373" s="295"/>
      <c r="Q373" s="295"/>
      <c r="R373" s="295"/>
      <c r="S373" s="295"/>
      <c r="T373" s="295"/>
      <c r="U373" s="295"/>
      <c r="V373" s="291"/>
      <c r="W373" s="299"/>
      <c r="X373" s="299"/>
      <c r="Y373" s="299"/>
      <c r="Z373" s="299"/>
      <c r="AA373" s="297"/>
      <c r="AB373" s="259"/>
      <c r="AC373" s="288">
        <f t="shared" si="14"/>
        <v>0</v>
      </c>
      <c r="AD373" s="261" t="str">
        <f t="shared" si="15"/>
        <v/>
      </c>
      <c r="AE373" s="402"/>
      <c r="AF373" s="262"/>
      <c r="AG373" s="263"/>
      <c r="AH373" s="263"/>
      <c r="AI373" s="263"/>
      <c r="AJ373" s="263"/>
      <c r="AK373" s="263"/>
      <c r="AL373" s="263"/>
      <c r="AM373" s="263"/>
      <c r="AN373" s="263"/>
      <c r="AO373" s="263"/>
      <c r="AP373" s="263"/>
      <c r="AQ373" s="263"/>
      <c r="AR373" s="263"/>
      <c r="AS373" s="263"/>
      <c r="AT373" s="263"/>
      <c r="AU373" s="263"/>
      <c r="AV373" s="263"/>
      <c r="AW373" s="263"/>
      <c r="AX373" s="263"/>
      <c r="AY373" s="263"/>
      <c r="AZ373" s="263"/>
      <c r="BA373" s="263"/>
      <c r="BB373" s="263"/>
    </row>
    <row r="374" spans="2:54" ht="15.75" x14ac:dyDescent="0.25">
      <c r="B374" s="289"/>
      <c r="C374" s="290"/>
      <c r="D374" s="291"/>
      <c r="E374" s="291"/>
      <c r="F374" s="291"/>
      <c r="G374" s="291"/>
      <c r="H374" s="291"/>
      <c r="I374" s="291"/>
      <c r="J374" s="292"/>
      <c r="K374" s="293"/>
      <c r="L374" s="293"/>
      <c r="M374" s="293"/>
      <c r="N374" s="294"/>
      <c r="O374" s="295"/>
      <c r="P374" s="295"/>
      <c r="Q374" s="295"/>
      <c r="R374" s="295"/>
      <c r="S374" s="295"/>
      <c r="T374" s="295"/>
      <c r="U374" s="295"/>
      <c r="V374" s="291"/>
      <c r="W374" s="299"/>
      <c r="X374" s="299"/>
      <c r="Y374" s="299"/>
      <c r="Z374" s="299"/>
      <c r="AA374" s="297"/>
      <c r="AB374" s="259"/>
      <c r="AC374" s="288">
        <f t="shared" si="14"/>
        <v>0</v>
      </c>
      <c r="AD374" s="261" t="str">
        <f t="shared" si="15"/>
        <v/>
      </c>
      <c r="AE374" s="402"/>
      <c r="AF374" s="262"/>
      <c r="AG374" s="263"/>
      <c r="AH374" s="263"/>
      <c r="AI374" s="263"/>
      <c r="AJ374" s="263"/>
      <c r="AK374" s="263"/>
      <c r="AL374" s="263"/>
      <c r="AM374" s="263"/>
      <c r="AN374" s="263"/>
      <c r="AO374" s="263"/>
      <c r="AP374" s="263"/>
      <c r="AQ374" s="263"/>
      <c r="AR374" s="263"/>
      <c r="AS374" s="263"/>
      <c r="AT374" s="263"/>
      <c r="AU374" s="263"/>
      <c r="AV374" s="263"/>
      <c r="AW374" s="263"/>
      <c r="AX374" s="263"/>
      <c r="AY374" s="263"/>
      <c r="AZ374" s="263"/>
      <c r="BA374" s="263"/>
      <c r="BB374" s="263"/>
    </row>
    <row r="375" spans="2:54" ht="15.75" x14ac:dyDescent="0.25">
      <c r="B375" s="289"/>
      <c r="C375" s="290"/>
      <c r="D375" s="291"/>
      <c r="E375" s="291"/>
      <c r="F375" s="291"/>
      <c r="G375" s="291"/>
      <c r="H375" s="291"/>
      <c r="I375" s="291"/>
      <c r="J375" s="292"/>
      <c r="K375" s="293"/>
      <c r="L375" s="293"/>
      <c r="M375" s="293"/>
      <c r="N375" s="294"/>
      <c r="O375" s="295"/>
      <c r="P375" s="295"/>
      <c r="Q375" s="295"/>
      <c r="R375" s="295"/>
      <c r="S375" s="295"/>
      <c r="T375" s="295"/>
      <c r="U375" s="295"/>
      <c r="V375" s="291"/>
      <c r="W375" s="299"/>
      <c r="X375" s="299"/>
      <c r="Y375" s="299"/>
      <c r="Z375" s="299"/>
      <c r="AA375" s="297"/>
      <c r="AB375" s="259"/>
      <c r="AC375" s="288">
        <f t="shared" si="14"/>
        <v>0</v>
      </c>
      <c r="AD375" s="261" t="str">
        <f t="shared" si="15"/>
        <v/>
      </c>
      <c r="AE375" s="402"/>
      <c r="AF375" s="262"/>
      <c r="AG375" s="263"/>
      <c r="AH375" s="263"/>
      <c r="AI375" s="263"/>
      <c r="AJ375" s="263"/>
      <c r="AK375" s="263"/>
      <c r="AL375" s="263"/>
      <c r="AM375" s="263"/>
      <c r="AN375" s="263"/>
      <c r="AO375" s="263"/>
      <c r="AP375" s="263"/>
      <c r="AQ375" s="263"/>
      <c r="AR375" s="263"/>
      <c r="AS375" s="263"/>
      <c r="AT375" s="263"/>
      <c r="AU375" s="263"/>
      <c r="AV375" s="263"/>
      <c r="AW375" s="263"/>
      <c r="AX375" s="263"/>
      <c r="AY375" s="263"/>
      <c r="AZ375" s="263"/>
      <c r="BA375" s="263"/>
      <c r="BB375" s="263"/>
    </row>
    <row r="376" spans="2:54" ht="15.75" x14ac:dyDescent="0.25">
      <c r="B376" s="289"/>
      <c r="C376" s="290"/>
      <c r="D376" s="291"/>
      <c r="E376" s="291"/>
      <c r="F376" s="291"/>
      <c r="G376" s="291"/>
      <c r="H376" s="291"/>
      <c r="I376" s="291"/>
      <c r="J376" s="292"/>
      <c r="K376" s="293"/>
      <c r="L376" s="293"/>
      <c r="M376" s="293"/>
      <c r="N376" s="294"/>
      <c r="O376" s="295"/>
      <c r="P376" s="295"/>
      <c r="Q376" s="295"/>
      <c r="R376" s="295"/>
      <c r="S376" s="295"/>
      <c r="T376" s="295"/>
      <c r="U376" s="295"/>
      <c r="V376" s="291"/>
      <c r="W376" s="299"/>
      <c r="X376" s="299"/>
      <c r="Y376" s="299"/>
      <c r="Z376" s="299"/>
      <c r="AA376" s="297"/>
      <c r="AB376" s="259"/>
      <c r="AC376" s="288">
        <f t="shared" si="14"/>
        <v>0</v>
      </c>
      <c r="AD376" s="261" t="str">
        <f t="shared" si="15"/>
        <v/>
      </c>
      <c r="AE376" s="402"/>
      <c r="AF376" s="262"/>
      <c r="AG376" s="263"/>
      <c r="AH376" s="263"/>
      <c r="AI376" s="263"/>
      <c r="AJ376" s="263"/>
      <c r="AK376" s="263"/>
      <c r="AL376" s="263"/>
      <c r="AM376" s="263"/>
      <c r="AN376" s="263"/>
      <c r="AO376" s="263"/>
      <c r="AP376" s="263"/>
      <c r="AQ376" s="263"/>
      <c r="AR376" s="263"/>
      <c r="AS376" s="263"/>
      <c r="AT376" s="263"/>
      <c r="AU376" s="263"/>
      <c r="AV376" s="263"/>
      <c r="AW376" s="263"/>
      <c r="AX376" s="263"/>
      <c r="AY376" s="263"/>
      <c r="AZ376" s="263"/>
      <c r="BA376" s="263"/>
      <c r="BB376" s="263"/>
    </row>
    <row r="377" spans="2:54" ht="15.75" x14ac:dyDescent="0.25">
      <c r="B377" s="289"/>
      <c r="C377" s="290"/>
      <c r="D377" s="291"/>
      <c r="E377" s="291"/>
      <c r="F377" s="291"/>
      <c r="G377" s="291"/>
      <c r="H377" s="291"/>
      <c r="I377" s="291"/>
      <c r="J377" s="292"/>
      <c r="K377" s="293"/>
      <c r="L377" s="293"/>
      <c r="M377" s="293"/>
      <c r="N377" s="294"/>
      <c r="O377" s="295"/>
      <c r="P377" s="295"/>
      <c r="Q377" s="295"/>
      <c r="R377" s="295"/>
      <c r="S377" s="295"/>
      <c r="T377" s="295"/>
      <c r="U377" s="295"/>
      <c r="V377" s="291"/>
      <c r="W377" s="299"/>
      <c r="X377" s="299"/>
      <c r="Y377" s="299"/>
      <c r="Z377" s="299"/>
      <c r="AA377" s="297"/>
      <c r="AB377" s="259"/>
      <c r="AC377" s="288">
        <f t="shared" si="14"/>
        <v>0</v>
      </c>
      <c r="AD377" s="261" t="str">
        <f t="shared" si="15"/>
        <v/>
      </c>
      <c r="AE377" s="402"/>
      <c r="AF377" s="262"/>
      <c r="AG377" s="263"/>
      <c r="AH377" s="263"/>
      <c r="AI377" s="263"/>
      <c r="AJ377" s="263"/>
      <c r="AK377" s="263"/>
      <c r="AL377" s="263"/>
      <c r="AM377" s="263"/>
      <c r="AN377" s="263"/>
      <c r="AO377" s="263"/>
      <c r="AP377" s="263"/>
      <c r="AQ377" s="263"/>
      <c r="AR377" s="263"/>
      <c r="AS377" s="263"/>
      <c r="AT377" s="263"/>
      <c r="AU377" s="263"/>
      <c r="AV377" s="263"/>
      <c r="AW377" s="263"/>
      <c r="AX377" s="263"/>
      <c r="AY377" s="263"/>
      <c r="AZ377" s="263"/>
      <c r="BA377" s="263"/>
      <c r="BB377" s="263"/>
    </row>
    <row r="378" spans="2:54" ht="15.75" x14ac:dyDescent="0.25">
      <c r="B378" s="289"/>
      <c r="C378" s="290"/>
      <c r="D378" s="291"/>
      <c r="E378" s="291"/>
      <c r="F378" s="291"/>
      <c r="G378" s="291"/>
      <c r="H378" s="291"/>
      <c r="I378" s="291"/>
      <c r="J378" s="292"/>
      <c r="K378" s="293"/>
      <c r="L378" s="293"/>
      <c r="M378" s="293"/>
      <c r="N378" s="294"/>
      <c r="O378" s="295"/>
      <c r="P378" s="295"/>
      <c r="Q378" s="295"/>
      <c r="R378" s="295"/>
      <c r="S378" s="295"/>
      <c r="T378" s="295"/>
      <c r="U378" s="295"/>
      <c r="V378" s="291"/>
      <c r="W378" s="299"/>
      <c r="X378" s="299"/>
      <c r="Y378" s="299"/>
      <c r="Z378" s="299"/>
      <c r="AA378" s="297"/>
      <c r="AB378" s="259"/>
      <c r="AC378" s="288">
        <f t="shared" si="14"/>
        <v>0</v>
      </c>
      <c r="AD378" s="261" t="str">
        <f t="shared" si="15"/>
        <v/>
      </c>
      <c r="AE378" s="402"/>
      <c r="AF378" s="262"/>
      <c r="AG378" s="263"/>
      <c r="AH378" s="263"/>
      <c r="AI378" s="263"/>
      <c r="AJ378" s="263"/>
      <c r="AK378" s="263"/>
      <c r="AL378" s="263"/>
      <c r="AM378" s="263"/>
      <c r="AN378" s="263"/>
      <c r="AO378" s="263"/>
      <c r="AP378" s="263"/>
      <c r="AQ378" s="263"/>
      <c r="AR378" s="263"/>
      <c r="AS378" s="263"/>
      <c r="AT378" s="263"/>
      <c r="AU378" s="263"/>
      <c r="AV378" s="263"/>
      <c r="AW378" s="263"/>
      <c r="AX378" s="263"/>
      <c r="AY378" s="263"/>
      <c r="AZ378" s="263"/>
      <c r="BA378" s="263"/>
      <c r="BB378" s="263"/>
    </row>
    <row r="379" spans="2:54" ht="15.75" x14ac:dyDescent="0.25">
      <c r="B379" s="289"/>
      <c r="C379" s="290"/>
      <c r="D379" s="291"/>
      <c r="E379" s="291"/>
      <c r="F379" s="291"/>
      <c r="G379" s="291"/>
      <c r="H379" s="291"/>
      <c r="I379" s="291"/>
      <c r="J379" s="292"/>
      <c r="K379" s="293"/>
      <c r="L379" s="293"/>
      <c r="M379" s="293"/>
      <c r="N379" s="294"/>
      <c r="O379" s="295"/>
      <c r="P379" s="295"/>
      <c r="Q379" s="295"/>
      <c r="R379" s="295"/>
      <c r="S379" s="295"/>
      <c r="T379" s="295"/>
      <c r="U379" s="295"/>
      <c r="V379" s="291"/>
      <c r="W379" s="299"/>
      <c r="X379" s="299"/>
      <c r="Y379" s="299"/>
      <c r="Z379" s="299"/>
      <c r="AA379" s="297"/>
      <c r="AB379" s="259"/>
      <c r="AC379" s="288">
        <f t="shared" si="14"/>
        <v>0</v>
      </c>
      <c r="AD379" s="261" t="str">
        <f t="shared" si="15"/>
        <v/>
      </c>
      <c r="AE379" s="402"/>
      <c r="AF379" s="262"/>
      <c r="AG379" s="263"/>
      <c r="AH379" s="263"/>
      <c r="AI379" s="263"/>
      <c r="AJ379" s="263"/>
      <c r="AK379" s="263"/>
      <c r="AL379" s="263"/>
      <c r="AM379" s="263"/>
      <c r="AN379" s="263"/>
      <c r="AO379" s="263"/>
      <c r="AP379" s="263"/>
      <c r="AQ379" s="263"/>
      <c r="AR379" s="263"/>
      <c r="AS379" s="263"/>
      <c r="AT379" s="263"/>
      <c r="AU379" s="263"/>
      <c r="AV379" s="263"/>
      <c r="AW379" s="263"/>
      <c r="AX379" s="263"/>
      <c r="AY379" s="263"/>
      <c r="AZ379" s="263"/>
      <c r="BA379" s="263"/>
      <c r="BB379" s="263"/>
    </row>
    <row r="380" spans="2:54" ht="15.75" x14ac:dyDescent="0.25">
      <c r="B380" s="289"/>
      <c r="C380" s="290"/>
      <c r="D380" s="291"/>
      <c r="E380" s="291"/>
      <c r="F380" s="291"/>
      <c r="G380" s="291"/>
      <c r="H380" s="291"/>
      <c r="I380" s="291"/>
      <c r="J380" s="292"/>
      <c r="K380" s="293"/>
      <c r="L380" s="293"/>
      <c r="M380" s="293"/>
      <c r="N380" s="294"/>
      <c r="O380" s="295"/>
      <c r="P380" s="295"/>
      <c r="Q380" s="295"/>
      <c r="R380" s="295"/>
      <c r="S380" s="295"/>
      <c r="T380" s="295"/>
      <c r="U380" s="295"/>
      <c r="V380" s="291"/>
      <c r="W380" s="291"/>
      <c r="X380" s="291"/>
      <c r="Y380" s="291"/>
      <c r="Z380" s="291"/>
      <c r="AA380" s="297"/>
      <c r="AB380" s="259"/>
      <c r="AC380" s="288">
        <f t="shared" si="14"/>
        <v>0</v>
      </c>
      <c r="AD380" s="261" t="str">
        <f t="shared" si="15"/>
        <v/>
      </c>
      <c r="AE380" s="402"/>
      <c r="AF380" s="262"/>
      <c r="AG380" s="263"/>
      <c r="AH380" s="263"/>
      <c r="AI380" s="263"/>
      <c r="AJ380" s="263"/>
      <c r="AK380" s="263"/>
      <c r="AL380" s="263"/>
      <c r="AM380" s="263"/>
      <c r="AN380" s="263"/>
      <c r="AO380" s="263"/>
      <c r="AP380" s="263"/>
      <c r="AQ380" s="263"/>
      <c r="AR380" s="263"/>
      <c r="AS380" s="263"/>
      <c r="AT380" s="263"/>
      <c r="AU380" s="263"/>
      <c r="AV380" s="263"/>
      <c r="AW380" s="263"/>
      <c r="AX380" s="263"/>
      <c r="AY380" s="263"/>
      <c r="AZ380" s="263"/>
      <c r="BA380" s="263"/>
      <c r="BB380" s="263"/>
    </row>
    <row r="381" spans="2:54" ht="15.75" x14ac:dyDescent="0.25">
      <c r="B381" s="289"/>
      <c r="C381" s="290"/>
      <c r="D381" s="291"/>
      <c r="E381" s="291"/>
      <c r="F381" s="291"/>
      <c r="G381" s="291"/>
      <c r="H381" s="291"/>
      <c r="I381" s="291"/>
      <c r="J381" s="292"/>
      <c r="K381" s="293"/>
      <c r="L381" s="293"/>
      <c r="M381" s="293"/>
      <c r="N381" s="294"/>
      <c r="O381" s="295"/>
      <c r="P381" s="295"/>
      <c r="Q381" s="295"/>
      <c r="R381" s="295"/>
      <c r="S381" s="295"/>
      <c r="T381" s="295"/>
      <c r="U381" s="295"/>
      <c r="V381" s="291"/>
      <c r="W381" s="291"/>
      <c r="X381" s="291"/>
      <c r="Y381" s="291"/>
      <c r="Z381" s="291"/>
      <c r="AA381" s="297"/>
      <c r="AB381" s="259"/>
      <c r="AC381" s="288">
        <f t="shared" si="14"/>
        <v>0</v>
      </c>
      <c r="AD381" s="261" t="str">
        <f t="shared" si="15"/>
        <v/>
      </c>
      <c r="AE381" s="402"/>
      <c r="AF381" s="262"/>
      <c r="AG381" s="263"/>
      <c r="AH381" s="263"/>
      <c r="AI381" s="263"/>
      <c r="AJ381" s="263"/>
      <c r="AK381" s="263"/>
      <c r="AL381" s="263"/>
      <c r="AM381" s="263"/>
      <c r="AN381" s="263"/>
      <c r="AO381" s="263"/>
      <c r="AP381" s="263"/>
      <c r="AQ381" s="263"/>
      <c r="AR381" s="263"/>
      <c r="AS381" s="263"/>
      <c r="AT381" s="263"/>
      <c r="AU381" s="263"/>
      <c r="AV381" s="263"/>
      <c r="AW381" s="263"/>
      <c r="AX381" s="263"/>
      <c r="AY381" s="263"/>
      <c r="AZ381" s="263"/>
      <c r="BA381" s="263"/>
      <c r="BB381" s="263"/>
    </row>
    <row r="382" spans="2:54" ht="15.75" x14ac:dyDescent="0.25">
      <c r="B382" s="289"/>
      <c r="C382" s="290"/>
      <c r="D382" s="291"/>
      <c r="E382" s="291"/>
      <c r="F382" s="291"/>
      <c r="G382" s="291"/>
      <c r="H382" s="291"/>
      <c r="I382" s="291"/>
      <c r="J382" s="292"/>
      <c r="K382" s="293"/>
      <c r="L382" s="293"/>
      <c r="M382" s="293"/>
      <c r="N382" s="294"/>
      <c r="O382" s="295"/>
      <c r="P382" s="295"/>
      <c r="Q382" s="295"/>
      <c r="R382" s="295"/>
      <c r="S382" s="295"/>
      <c r="T382" s="295"/>
      <c r="U382" s="295"/>
      <c r="V382" s="291"/>
      <c r="W382" s="291"/>
      <c r="X382" s="291"/>
      <c r="Y382" s="291"/>
      <c r="Z382" s="291"/>
      <c r="AA382" s="297"/>
      <c r="AB382" s="259"/>
      <c r="AC382" s="288">
        <f t="shared" si="14"/>
        <v>0</v>
      </c>
      <c r="AD382" s="261" t="str">
        <f t="shared" si="15"/>
        <v/>
      </c>
      <c r="AE382" s="402"/>
      <c r="AF382" s="262"/>
      <c r="AG382" s="263"/>
      <c r="AH382" s="263"/>
      <c r="AI382" s="263"/>
      <c r="AJ382" s="263"/>
      <c r="AK382" s="263"/>
      <c r="AL382" s="263"/>
      <c r="AM382" s="263"/>
      <c r="AN382" s="263"/>
      <c r="AO382" s="263"/>
      <c r="AP382" s="263"/>
      <c r="AQ382" s="263"/>
      <c r="AR382" s="263"/>
      <c r="AS382" s="263"/>
      <c r="AT382" s="263"/>
      <c r="AU382" s="263"/>
      <c r="AV382" s="263"/>
      <c r="AW382" s="263"/>
      <c r="AX382" s="263"/>
      <c r="AY382" s="263"/>
      <c r="AZ382" s="263"/>
      <c r="BA382" s="263"/>
      <c r="BB382" s="263"/>
    </row>
    <row r="383" spans="2:54" ht="15.75" x14ac:dyDescent="0.25">
      <c r="B383" s="289"/>
      <c r="C383" s="290"/>
      <c r="D383" s="291"/>
      <c r="E383" s="291"/>
      <c r="F383" s="291"/>
      <c r="G383" s="291"/>
      <c r="H383" s="291"/>
      <c r="I383" s="291"/>
      <c r="J383" s="292"/>
      <c r="K383" s="293"/>
      <c r="L383" s="293"/>
      <c r="M383" s="293"/>
      <c r="N383" s="294"/>
      <c r="O383" s="295"/>
      <c r="P383" s="295"/>
      <c r="Q383" s="295"/>
      <c r="R383" s="295"/>
      <c r="S383" s="295"/>
      <c r="T383" s="295"/>
      <c r="U383" s="295"/>
      <c r="V383" s="291"/>
      <c r="W383" s="291"/>
      <c r="X383" s="291"/>
      <c r="Y383" s="291"/>
      <c r="Z383" s="291"/>
      <c r="AA383" s="297"/>
      <c r="AB383" s="259"/>
      <c r="AC383" s="288">
        <f t="shared" si="14"/>
        <v>0</v>
      </c>
      <c r="AD383" s="261" t="str">
        <f t="shared" si="15"/>
        <v/>
      </c>
      <c r="AE383" s="402"/>
      <c r="AF383" s="262"/>
      <c r="AG383" s="263"/>
      <c r="AH383" s="263"/>
      <c r="AI383" s="263"/>
      <c r="AJ383" s="263"/>
      <c r="AK383" s="263"/>
      <c r="AL383" s="263"/>
      <c r="AM383" s="263"/>
      <c r="AN383" s="263"/>
      <c r="AO383" s="263"/>
      <c r="AP383" s="263"/>
      <c r="AQ383" s="263"/>
      <c r="AR383" s="263"/>
      <c r="AS383" s="263"/>
      <c r="AT383" s="263"/>
      <c r="AU383" s="263"/>
      <c r="AV383" s="263"/>
      <c r="AW383" s="263"/>
      <c r="AX383" s="263"/>
      <c r="AY383" s="263"/>
      <c r="AZ383" s="263"/>
      <c r="BA383" s="263"/>
      <c r="BB383" s="263"/>
    </row>
    <row r="384" spans="2:54" ht="15.75" x14ac:dyDescent="0.25">
      <c r="B384" s="289"/>
      <c r="C384" s="290"/>
      <c r="D384" s="291"/>
      <c r="E384" s="291"/>
      <c r="F384" s="291"/>
      <c r="G384" s="291"/>
      <c r="H384" s="291"/>
      <c r="I384" s="291"/>
      <c r="J384" s="292"/>
      <c r="K384" s="293"/>
      <c r="L384" s="293"/>
      <c r="M384" s="293"/>
      <c r="N384" s="294"/>
      <c r="O384" s="295"/>
      <c r="P384" s="295"/>
      <c r="Q384" s="295"/>
      <c r="R384" s="295"/>
      <c r="S384" s="295"/>
      <c r="T384" s="295"/>
      <c r="U384" s="295"/>
      <c r="V384" s="291"/>
      <c r="W384" s="291"/>
      <c r="X384" s="291"/>
      <c r="Y384" s="291"/>
      <c r="Z384" s="291"/>
      <c r="AA384" s="297"/>
      <c r="AB384" s="259"/>
      <c r="AC384" s="288">
        <f t="shared" si="14"/>
        <v>0</v>
      </c>
      <c r="AD384" s="261" t="str">
        <f t="shared" si="15"/>
        <v/>
      </c>
      <c r="AE384" s="402"/>
      <c r="AF384" s="262"/>
      <c r="AG384" s="263"/>
      <c r="AH384" s="263"/>
      <c r="AI384" s="263"/>
      <c r="AJ384" s="263"/>
      <c r="AK384" s="263"/>
      <c r="AL384" s="263"/>
      <c r="AM384" s="263"/>
      <c r="AN384" s="263"/>
      <c r="AO384" s="263"/>
      <c r="AP384" s="263"/>
      <c r="AQ384" s="263"/>
      <c r="AR384" s="263"/>
      <c r="AS384" s="263"/>
      <c r="AT384" s="263"/>
      <c r="AU384" s="263"/>
      <c r="AV384" s="263"/>
      <c r="AW384" s="263"/>
      <c r="AX384" s="263"/>
      <c r="AY384" s="263"/>
      <c r="AZ384" s="263"/>
      <c r="BA384" s="263"/>
      <c r="BB384" s="263"/>
    </row>
    <row r="385" spans="2:54" ht="15.75" x14ac:dyDescent="0.25">
      <c r="B385" s="289"/>
      <c r="C385" s="290"/>
      <c r="D385" s="291"/>
      <c r="E385" s="291"/>
      <c r="F385" s="291"/>
      <c r="G385" s="291"/>
      <c r="H385" s="291"/>
      <c r="I385" s="291"/>
      <c r="J385" s="292"/>
      <c r="K385" s="293"/>
      <c r="L385" s="293"/>
      <c r="M385" s="293"/>
      <c r="N385" s="294"/>
      <c r="O385" s="295"/>
      <c r="P385" s="295"/>
      <c r="Q385" s="295"/>
      <c r="R385" s="295"/>
      <c r="S385" s="295"/>
      <c r="T385" s="295"/>
      <c r="U385" s="295"/>
      <c r="V385" s="291"/>
      <c r="W385" s="291"/>
      <c r="X385" s="291"/>
      <c r="Y385" s="291"/>
      <c r="Z385" s="291"/>
      <c r="AA385" s="297"/>
      <c r="AB385" s="259"/>
      <c r="AC385" s="288">
        <f t="shared" si="14"/>
        <v>0</v>
      </c>
      <c r="AD385" s="261" t="str">
        <f t="shared" si="15"/>
        <v/>
      </c>
      <c r="AE385" s="402"/>
      <c r="AF385" s="262"/>
      <c r="AG385" s="263"/>
      <c r="AH385" s="263"/>
      <c r="AI385" s="263"/>
      <c r="AJ385" s="263"/>
      <c r="AK385" s="263"/>
      <c r="AL385" s="263"/>
      <c r="AM385" s="263"/>
      <c r="AN385" s="263"/>
      <c r="AO385" s="263"/>
      <c r="AP385" s="263"/>
      <c r="AQ385" s="263"/>
      <c r="AR385" s="263"/>
      <c r="AS385" s="263"/>
      <c r="AT385" s="263"/>
      <c r="AU385" s="263"/>
      <c r="AV385" s="263"/>
      <c r="AW385" s="263"/>
      <c r="AX385" s="263"/>
      <c r="AY385" s="263"/>
      <c r="AZ385" s="263"/>
      <c r="BA385" s="263"/>
      <c r="BB385" s="263"/>
    </row>
    <row r="386" spans="2:54" ht="15.75" x14ac:dyDescent="0.25">
      <c r="B386" s="289"/>
      <c r="C386" s="290"/>
      <c r="D386" s="291"/>
      <c r="E386" s="291"/>
      <c r="F386" s="291"/>
      <c r="G386" s="291"/>
      <c r="H386" s="291"/>
      <c r="I386" s="291"/>
      <c r="J386" s="292"/>
      <c r="K386" s="293"/>
      <c r="L386" s="293"/>
      <c r="M386" s="293"/>
      <c r="N386" s="294"/>
      <c r="O386" s="295"/>
      <c r="P386" s="295"/>
      <c r="Q386" s="295"/>
      <c r="R386" s="295"/>
      <c r="S386" s="295"/>
      <c r="T386" s="295"/>
      <c r="U386" s="295"/>
      <c r="V386" s="291"/>
      <c r="W386" s="291"/>
      <c r="X386" s="291"/>
      <c r="Y386" s="291"/>
      <c r="Z386" s="291"/>
      <c r="AA386" s="297"/>
      <c r="AB386" s="259"/>
      <c r="AC386" s="288">
        <f t="shared" si="14"/>
        <v>0</v>
      </c>
      <c r="AD386" s="261" t="str">
        <f t="shared" si="15"/>
        <v/>
      </c>
      <c r="AE386" s="402"/>
      <c r="AF386" s="262"/>
      <c r="AG386" s="263"/>
      <c r="AH386" s="263"/>
      <c r="AI386" s="263"/>
      <c r="AJ386" s="263"/>
      <c r="AK386" s="263"/>
      <c r="AL386" s="263"/>
      <c r="AM386" s="263"/>
      <c r="AN386" s="263"/>
      <c r="AO386" s="263"/>
      <c r="AP386" s="263"/>
      <c r="AQ386" s="263"/>
      <c r="AR386" s="263"/>
      <c r="AS386" s="263"/>
      <c r="AT386" s="263"/>
      <c r="AU386" s="263"/>
      <c r="AV386" s="263"/>
      <c r="AW386" s="263"/>
      <c r="AX386" s="263"/>
      <c r="AY386" s="263"/>
      <c r="AZ386" s="263"/>
      <c r="BA386" s="263"/>
      <c r="BB386" s="263"/>
    </row>
    <row r="387" spans="2:54" ht="15.75" x14ac:dyDescent="0.25">
      <c r="B387" s="289"/>
      <c r="C387" s="290"/>
      <c r="D387" s="291"/>
      <c r="E387" s="291"/>
      <c r="F387" s="291"/>
      <c r="G387" s="291"/>
      <c r="H387" s="291"/>
      <c r="I387" s="291"/>
      <c r="J387" s="292"/>
      <c r="K387" s="293"/>
      <c r="L387" s="293"/>
      <c r="M387" s="293"/>
      <c r="N387" s="294"/>
      <c r="O387" s="295"/>
      <c r="P387" s="295"/>
      <c r="Q387" s="295"/>
      <c r="R387" s="295"/>
      <c r="S387" s="295"/>
      <c r="T387" s="295"/>
      <c r="U387" s="295"/>
      <c r="V387" s="291"/>
      <c r="W387" s="291"/>
      <c r="X387" s="291"/>
      <c r="Y387" s="291"/>
      <c r="Z387" s="291"/>
      <c r="AA387" s="297"/>
      <c r="AB387" s="259"/>
      <c r="AC387" s="288">
        <f t="shared" si="14"/>
        <v>0</v>
      </c>
      <c r="AD387" s="261" t="str">
        <f t="shared" si="15"/>
        <v/>
      </c>
      <c r="AE387" s="402"/>
      <c r="AF387" s="262"/>
      <c r="AG387" s="263"/>
      <c r="AH387" s="263"/>
      <c r="AI387" s="263"/>
      <c r="AJ387" s="263"/>
      <c r="AK387" s="263"/>
      <c r="AL387" s="263"/>
      <c r="AM387" s="263"/>
      <c r="AN387" s="263"/>
      <c r="AO387" s="263"/>
      <c r="AP387" s="263"/>
      <c r="AQ387" s="263"/>
      <c r="AR387" s="263"/>
      <c r="AS387" s="263"/>
      <c r="AT387" s="263"/>
      <c r="AU387" s="263"/>
      <c r="AV387" s="263"/>
      <c r="AW387" s="263"/>
      <c r="AX387" s="263"/>
      <c r="AY387" s="263"/>
      <c r="AZ387" s="263"/>
      <c r="BA387" s="263"/>
      <c r="BB387" s="263"/>
    </row>
    <row r="388" spans="2:54" ht="15.75" x14ac:dyDescent="0.25">
      <c r="B388" s="289"/>
      <c r="C388" s="290"/>
      <c r="D388" s="291"/>
      <c r="E388" s="291"/>
      <c r="F388" s="291"/>
      <c r="G388" s="291"/>
      <c r="H388" s="291"/>
      <c r="I388" s="291"/>
      <c r="J388" s="292"/>
      <c r="K388" s="293"/>
      <c r="L388" s="293"/>
      <c r="M388" s="293"/>
      <c r="N388" s="294"/>
      <c r="O388" s="295"/>
      <c r="P388" s="295"/>
      <c r="Q388" s="295"/>
      <c r="R388" s="295"/>
      <c r="S388" s="295"/>
      <c r="T388" s="295"/>
      <c r="U388" s="295"/>
      <c r="V388" s="291"/>
      <c r="W388" s="291"/>
      <c r="X388" s="291"/>
      <c r="Y388" s="291"/>
      <c r="Z388" s="291"/>
      <c r="AA388" s="297"/>
      <c r="AB388" s="259"/>
      <c r="AC388" s="288">
        <f t="shared" si="14"/>
        <v>0</v>
      </c>
      <c r="AD388" s="261" t="str">
        <f t="shared" si="15"/>
        <v/>
      </c>
      <c r="AE388" s="402"/>
      <c r="AF388" s="262"/>
      <c r="AG388" s="263"/>
      <c r="AH388" s="263"/>
      <c r="AI388" s="263"/>
      <c r="AJ388" s="263"/>
      <c r="AK388" s="263"/>
      <c r="AL388" s="263"/>
      <c r="AM388" s="263"/>
      <c r="AN388" s="263"/>
      <c r="AO388" s="263"/>
      <c r="AP388" s="263"/>
      <c r="AQ388" s="263"/>
      <c r="AR388" s="263"/>
      <c r="AS388" s="263"/>
      <c r="AT388" s="263"/>
      <c r="AU388" s="263"/>
      <c r="AV388" s="263"/>
      <c r="AW388" s="263"/>
      <c r="AX388" s="263"/>
      <c r="AY388" s="263"/>
      <c r="AZ388" s="263"/>
      <c r="BA388" s="263"/>
      <c r="BB388" s="263"/>
    </row>
    <row r="389" spans="2:54" ht="15.75" x14ac:dyDescent="0.25">
      <c r="B389" s="289"/>
      <c r="C389" s="290"/>
      <c r="D389" s="291"/>
      <c r="E389" s="291"/>
      <c r="F389" s="291"/>
      <c r="G389" s="291"/>
      <c r="H389" s="291"/>
      <c r="I389" s="291"/>
      <c r="J389" s="292"/>
      <c r="K389" s="293"/>
      <c r="L389" s="293"/>
      <c r="M389" s="293"/>
      <c r="N389" s="294"/>
      <c r="O389" s="295"/>
      <c r="P389" s="295"/>
      <c r="Q389" s="295"/>
      <c r="R389" s="295"/>
      <c r="S389" s="295"/>
      <c r="T389" s="295"/>
      <c r="U389" s="295"/>
      <c r="V389" s="291"/>
      <c r="W389" s="291"/>
      <c r="X389" s="291"/>
      <c r="Y389" s="291"/>
      <c r="Z389" s="291"/>
      <c r="AA389" s="297"/>
      <c r="AB389" s="259"/>
      <c r="AC389" s="288">
        <f t="shared" si="14"/>
        <v>0</v>
      </c>
      <c r="AD389" s="261" t="str">
        <f t="shared" si="15"/>
        <v/>
      </c>
      <c r="AE389" s="402"/>
      <c r="AF389" s="262"/>
      <c r="AG389" s="263"/>
      <c r="AH389" s="263"/>
      <c r="AI389" s="263"/>
      <c r="AJ389" s="263"/>
      <c r="AK389" s="263"/>
      <c r="AL389" s="263"/>
      <c r="AM389" s="263"/>
      <c r="AN389" s="263"/>
      <c r="AO389" s="263"/>
      <c r="AP389" s="263"/>
      <c r="AQ389" s="263"/>
      <c r="AR389" s="263"/>
      <c r="AS389" s="263"/>
      <c r="AT389" s="263"/>
      <c r="AU389" s="263"/>
      <c r="AV389" s="263"/>
      <c r="AW389" s="263"/>
      <c r="AX389" s="263"/>
      <c r="AY389" s="263"/>
      <c r="AZ389" s="263"/>
      <c r="BA389" s="263"/>
      <c r="BB389" s="263"/>
    </row>
    <row r="390" spans="2:54" ht="15.75" x14ac:dyDescent="0.25">
      <c r="B390" s="289"/>
      <c r="C390" s="290"/>
      <c r="D390" s="291"/>
      <c r="E390" s="291"/>
      <c r="F390" s="291"/>
      <c r="G390" s="291"/>
      <c r="H390" s="291"/>
      <c r="I390" s="291"/>
      <c r="J390" s="292"/>
      <c r="K390" s="293"/>
      <c r="L390" s="293"/>
      <c r="M390" s="293"/>
      <c r="N390" s="294"/>
      <c r="O390" s="295"/>
      <c r="P390" s="295"/>
      <c r="Q390" s="295"/>
      <c r="R390" s="295"/>
      <c r="S390" s="295"/>
      <c r="T390" s="295"/>
      <c r="U390" s="295"/>
      <c r="V390" s="291"/>
      <c r="W390" s="291"/>
      <c r="X390" s="291"/>
      <c r="Y390" s="291"/>
      <c r="Z390" s="291"/>
      <c r="AA390" s="297"/>
      <c r="AB390" s="259"/>
      <c r="AC390" s="288">
        <f t="shared" si="14"/>
        <v>0</v>
      </c>
      <c r="AD390" s="261" t="str">
        <f t="shared" si="15"/>
        <v/>
      </c>
      <c r="AE390" s="402"/>
      <c r="AF390" s="262"/>
      <c r="AG390" s="263"/>
      <c r="AH390" s="263"/>
      <c r="AI390" s="263"/>
      <c r="AJ390" s="263"/>
      <c r="AK390" s="263"/>
      <c r="AL390" s="263"/>
      <c r="AM390" s="263"/>
      <c r="AN390" s="263"/>
      <c r="AO390" s="263"/>
      <c r="AP390" s="263"/>
      <c r="AQ390" s="263"/>
      <c r="AR390" s="263"/>
      <c r="AS390" s="263"/>
      <c r="AT390" s="263"/>
      <c r="AU390" s="263"/>
      <c r="AV390" s="263"/>
      <c r="AW390" s="263"/>
      <c r="AX390" s="263"/>
      <c r="AY390" s="263"/>
      <c r="AZ390" s="263"/>
      <c r="BA390" s="263"/>
      <c r="BB390" s="263"/>
    </row>
    <row r="391" spans="2:54" ht="15.75" x14ac:dyDescent="0.25">
      <c r="B391" s="289"/>
      <c r="C391" s="290"/>
      <c r="D391" s="291"/>
      <c r="E391" s="291"/>
      <c r="F391" s="291"/>
      <c r="G391" s="291"/>
      <c r="H391" s="291"/>
      <c r="I391" s="291"/>
      <c r="J391" s="292"/>
      <c r="K391" s="293"/>
      <c r="L391" s="293"/>
      <c r="M391" s="293"/>
      <c r="N391" s="294"/>
      <c r="O391" s="295"/>
      <c r="P391" s="295"/>
      <c r="Q391" s="295"/>
      <c r="R391" s="295"/>
      <c r="S391" s="295"/>
      <c r="T391" s="295"/>
      <c r="U391" s="295"/>
      <c r="V391" s="291"/>
      <c r="W391" s="291"/>
      <c r="X391" s="291"/>
      <c r="Y391" s="291"/>
      <c r="Z391" s="291"/>
      <c r="AA391" s="297"/>
      <c r="AB391" s="259"/>
      <c r="AC391" s="288">
        <f t="shared" si="14"/>
        <v>0</v>
      </c>
      <c r="AD391" s="261" t="str">
        <f t="shared" si="15"/>
        <v/>
      </c>
      <c r="AE391" s="402"/>
      <c r="AF391" s="262"/>
      <c r="AG391" s="263"/>
      <c r="AH391" s="263"/>
      <c r="AI391" s="263"/>
      <c r="AJ391" s="263"/>
      <c r="AK391" s="263"/>
      <c r="AL391" s="263"/>
      <c r="AM391" s="263"/>
      <c r="AN391" s="263"/>
      <c r="AO391" s="263"/>
      <c r="AP391" s="263"/>
      <c r="AQ391" s="263"/>
      <c r="AR391" s="263"/>
      <c r="AS391" s="263"/>
      <c r="AT391" s="263"/>
      <c r="AU391" s="263"/>
      <c r="AV391" s="263"/>
      <c r="AW391" s="263"/>
      <c r="AX391" s="263"/>
      <c r="AY391" s="263"/>
      <c r="AZ391" s="263"/>
      <c r="BA391" s="263"/>
      <c r="BB391" s="263"/>
    </row>
    <row r="392" spans="2:54" ht="15.75" x14ac:dyDescent="0.25">
      <c r="B392" s="289"/>
      <c r="C392" s="290"/>
      <c r="D392" s="291"/>
      <c r="E392" s="291"/>
      <c r="F392" s="291"/>
      <c r="G392" s="291"/>
      <c r="H392" s="291"/>
      <c r="I392" s="291"/>
      <c r="J392" s="292"/>
      <c r="K392" s="293"/>
      <c r="L392" s="293"/>
      <c r="M392" s="293"/>
      <c r="N392" s="294"/>
      <c r="O392" s="295"/>
      <c r="P392" s="295"/>
      <c r="Q392" s="295"/>
      <c r="R392" s="295"/>
      <c r="S392" s="295"/>
      <c r="T392" s="295"/>
      <c r="U392" s="295"/>
      <c r="V392" s="291"/>
      <c r="W392" s="291"/>
      <c r="X392" s="291"/>
      <c r="Y392" s="291"/>
      <c r="Z392" s="291"/>
      <c r="AA392" s="297"/>
      <c r="AB392" s="259"/>
      <c r="AC392" s="288">
        <f t="shared" si="14"/>
        <v>0</v>
      </c>
      <c r="AD392" s="261" t="str">
        <f t="shared" si="15"/>
        <v/>
      </c>
      <c r="AE392" s="402"/>
      <c r="AF392" s="262"/>
      <c r="AG392" s="263"/>
      <c r="AH392" s="263"/>
      <c r="AI392" s="263"/>
      <c r="AJ392" s="263"/>
      <c r="AK392" s="263"/>
      <c r="AL392" s="263"/>
      <c r="AM392" s="263"/>
      <c r="AN392" s="263"/>
      <c r="AO392" s="263"/>
      <c r="AP392" s="263"/>
      <c r="AQ392" s="263"/>
      <c r="AR392" s="263"/>
      <c r="AS392" s="263"/>
      <c r="AT392" s="263"/>
      <c r="AU392" s="263"/>
      <c r="AV392" s="263"/>
      <c r="AW392" s="263"/>
      <c r="AX392" s="263"/>
      <c r="AY392" s="263"/>
      <c r="AZ392" s="263"/>
      <c r="BA392" s="263"/>
      <c r="BB392" s="263"/>
    </row>
    <row r="393" spans="2:54" ht="15.75" x14ac:dyDescent="0.25">
      <c r="B393" s="289"/>
      <c r="C393" s="290"/>
      <c r="D393" s="291"/>
      <c r="E393" s="291"/>
      <c r="F393" s="291"/>
      <c r="G393" s="291"/>
      <c r="H393" s="291"/>
      <c r="I393" s="291"/>
      <c r="J393" s="292"/>
      <c r="K393" s="293"/>
      <c r="L393" s="293"/>
      <c r="M393" s="293"/>
      <c r="N393" s="294"/>
      <c r="O393" s="295"/>
      <c r="P393" s="295"/>
      <c r="Q393" s="295"/>
      <c r="R393" s="295"/>
      <c r="S393" s="295"/>
      <c r="T393" s="295"/>
      <c r="U393" s="295"/>
      <c r="V393" s="291"/>
      <c r="W393" s="291"/>
      <c r="X393" s="291"/>
      <c r="Y393" s="291"/>
      <c r="Z393" s="291"/>
      <c r="AA393" s="297"/>
      <c r="AB393" s="259"/>
      <c r="AC393" s="288">
        <f t="shared" si="14"/>
        <v>0</v>
      </c>
      <c r="AD393" s="261" t="str">
        <f t="shared" si="15"/>
        <v/>
      </c>
      <c r="AE393" s="402"/>
      <c r="AF393" s="262"/>
      <c r="AG393" s="263"/>
      <c r="AH393" s="263"/>
      <c r="AI393" s="263"/>
      <c r="AJ393" s="263"/>
      <c r="AK393" s="263"/>
      <c r="AL393" s="263"/>
      <c r="AM393" s="263"/>
      <c r="AN393" s="263"/>
      <c r="AO393" s="263"/>
      <c r="AP393" s="263"/>
      <c r="AQ393" s="263"/>
      <c r="AR393" s="263"/>
      <c r="AS393" s="263"/>
      <c r="AT393" s="263"/>
      <c r="AU393" s="263"/>
      <c r="AV393" s="263"/>
      <c r="AW393" s="263"/>
      <c r="AX393" s="263"/>
      <c r="AY393" s="263"/>
      <c r="AZ393" s="263"/>
      <c r="BA393" s="263"/>
      <c r="BB393" s="263"/>
    </row>
    <row r="394" spans="2:54" ht="15.75" x14ac:dyDescent="0.25">
      <c r="B394" s="289"/>
      <c r="C394" s="290"/>
      <c r="D394" s="291"/>
      <c r="E394" s="291"/>
      <c r="F394" s="291"/>
      <c r="G394" s="291"/>
      <c r="H394" s="291"/>
      <c r="I394" s="291"/>
      <c r="J394" s="292"/>
      <c r="K394" s="293"/>
      <c r="L394" s="293"/>
      <c r="M394" s="293"/>
      <c r="N394" s="294"/>
      <c r="O394" s="295"/>
      <c r="P394" s="295"/>
      <c r="Q394" s="295"/>
      <c r="R394" s="295"/>
      <c r="S394" s="295"/>
      <c r="T394" s="295"/>
      <c r="U394" s="295"/>
      <c r="V394" s="291"/>
      <c r="W394" s="291"/>
      <c r="X394" s="291"/>
      <c r="Y394" s="291"/>
      <c r="Z394" s="291"/>
      <c r="AA394" s="297"/>
      <c r="AB394" s="259"/>
      <c r="AC394" s="288">
        <f t="shared" si="14"/>
        <v>0</v>
      </c>
      <c r="AD394" s="261" t="str">
        <f t="shared" si="15"/>
        <v/>
      </c>
      <c r="AE394" s="402"/>
      <c r="AF394" s="262"/>
      <c r="AG394" s="263"/>
      <c r="AH394" s="263"/>
      <c r="AI394" s="263"/>
      <c r="AJ394" s="263"/>
      <c r="AK394" s="263"/>
      <c r="AL394" s="263"/>
      <c r="AM394" s="263"/>
      <c r="AN394" s="263"/>
      <c r="AO394" s="263"/>
      <c r="AP394" s="263"/>
      <c r="AQ394" s="263"/>
      <c r="AR394" s="263"/>
      <c r="AS394" s="263"/>
      <c r="AT394" s="263"/>
      <c r="AU394" s="263"/>
      <c r="AV394" s="263"/>
      <c r="AW394" s="263"/>
      <c r="AX394" s="263"/>
      <c r="AY394" s="263"/>
      <c r="AZ394" s="263"/>
      <c r="BA394" s="263"/>
      <c r="BB394" s="263"/>
    </row>
    <row r="395" spans="2:54" ht="15.75" x14ac:dyDescent="0.25">
      <c r="B395" s="289"/>
      <c r="C395" s="290"/>
      <c r="D395" s="291"/>
      <c r="E395" s="291"/>
      <c r="F395" s="291"/>
      <c r="G395" s="291"/>
      <c r="H395" s="291"/>
      <c r="I395" s="291"/>
      <c r="J395" s="292"/>
      <c r="K395" s="293"/>
      <c r="L395" s="293"/>
      <c r="M395" s="293"/>
      <c r="N395" s="294"/>
      <c r="O395" s="295"/>
      <c r="P395" s="295"/>
      <c r="Q395" s="295"/>
      <c r="R395" s="295"/>
      <c r="S395" s="295"/>
      <c r="T395" s="295"/>
      <c r="U395" s="295"/>
      <c r="V395" s="291"/>
      <c r="W395" s="291"/>
      <c r="X395" s="291"/>
      <c r="Y395" s="291"/>
      <c r="Z395" s="291"/>
      <c r="AA395" s="297"/>
      <c r="AB395" s="259"/>
      <c r="AC395" s="288">
        <f t="shared" si="14"/>
        <v>0</v>
      </c>
      <c r="AD395" s="261" t="str">
        <f t="shared" si="15"/>
        <v/>
      </c>
      <c r="AE395" s="402"/>
      <c r="AF395" s="262"/>
      <c r="AG395" s="263"/>
      <c r="AH395" s="263"/>
      <c r="AI395" s="263"/>
      <c r="AJ395" s="263"/>
      <c r="AK395" s="263"/>
      <c r="AL395" s="263"/>
      <c r="AM395" s="263"/>
      <c r="AN395" s="263"/>
      <c r="AO395" s="263"/>
      <c r="AP395" s="263"/>
      <c r="AQ395" s="263"/>
      <c r="AR395" s="263"/>
      <c r="AS395" s="263"/>
      <c r="AT395" s="263"/>
      <c r="AU395" s="263"/>
      <c r="AV395" s="263"/>
      <c r="AW395" s="263"/>
      <c r="AX395" s="263"/>
      <c r="AY395" s="263"/>
      <c r="AZ395" s="263"/>
      <c r="BA395" s="263"/>
      <c r="BB395" s="263"/>
    </row>
    <row r="396" spans="2:54" ht="15.75" x14ac:dyDescent="0.25">
      <c r="B396" s="289"/>
      <c r="C396" s="290"/>
      <c r="D396" s="291"/>
      <c r="E396" s="291"/>
      <c r="F396" s="291"/>
      <c r="G396" s="291"/>
      <c r="H396" s="291"/>
      <c r="I396" s="291"/>
      <c r="J396" s="292"/>
      <c r="K396" s="293"/>
      <c r="L396" s="293"/>
      <c r="M396" s="293"/>
      <c r="N396" s="294"/>
      <c r="O396" s="295"/>
      <c r="P396" s="295"/>
      <c r="Q396" s="295"/>
      <c r="R396" s="295"/>
      <c r="S396" s="295"/>
      <c r="T396" s="295"/>
      <c r="U396" s="295"/>
      <c r="V396" s="291"/>
      <c r="W396" s="291"/>
      <c r="X396" s="291"/>
      <c r="Y396" s="291"/>
      <c r="Z396" s="291"/>
      <c r="AA396" s="297"/>
      <c r="AB396" s="259"/>
      <c r="AC396" s="288">
        <f t="shared" si="14"/>
        <v>0</v>
      </c>
      <c r="AD396" s="261" t="str">
        <f t="shared" si="15"/>
        <v/>
      </c>
      <c r="AE396" s="402"/>
      <c r="AF396" s="262"/>
      <c r="AG396" s="263"/>
      <c r="AH396" s="263"/>
      <c r="AI396" s="263"/>
      <c r="AJ396" s="263"/>
      <c r="AK396" s="263"/>
      <c r="AL396" s="263"/>
      <c r="AM396" s="263"/>
      <c r="AN396" s="263"/>
      <c r="AO396" s="263"/>
      <c r="AP396" s="263"/>
      <c r="AQ396" s="263"/>
      <c r="AR396" s="263"/>
      <c r="AS396" s="263"/>
      <c r="AT396" s="263"/>
      <c r="AU396" s="263"/>
      <c r="AV396" s="263"/>
      <c r="AW396" s="263"/>
      <c r="AX396" s="263"/>
      <c r="AY396" s="263"/>
      <c r="AZ396" s="263"/>
      <c r="BA396" s="263"/>
      <c r="BB396" s="263"/>
    </row>
    <row r="397" spans="2:54" ht="15.75" x14ac:dyDescent="0.25">
      <c r="B397" s="289"/>
      <c r="C397" s="290"/>
      <c r="D397" s="291"/>
      <c r="E397" s="291"/>
      <c r="F397" s="291"/>
      <c r="G397" s="291"/>
      <c r="H397" s="291"/>
      <c r="I397" s="291"/>
      <c r="J397" s="292"/>
      <c r="K397" s="293"/>
      <c r="L397" s="293"/>
      <c r="M397" s="293"/>
      <c r="N397" s="294"/>
      <c r="O397" s="295"/>
      <c r="P397" s="295"/>
      <c r="Q397" s="295"/>
      <c r="R397" s="295"/>
      <c r="S397" s="295"/>
      <c r="T397" s="295"/>
      <c r="U397" s="295"/>
      <c r="V397" s="291"/>
      <c r="W397" s="291"/>
      <c r="X397" s="291"/>
      <c r="Y397" s="291"/>
      <c r="Z397" s="291"/>
      <c r="AA397" s="297"/>
      <c r="AB397" s="259"/>
      <c r="AC397" s="288">
        <f t="shared" si="14"/>
        <v>0</v>
      </c>
      <c r="AD397" s="261" t="str">
        <f t="shared" si="15"/>
        <v/>
      </c>
      <c r="AE397" s="402"/>
      <c r="AF397" s="262"/>
      <c r="AG397" s="263"/>
      <c r="AH397" s="263"/>
      <c r="AI397" s="263"/>
      <c r="AJ397" s="263"/>
      <c r="AK397" s="263"/>
      <c r="AL397" s="263"/>
      <c r="AM397" s="263"/>
      <c r="AN397" s="263"/>
      <c r="AO397" s="263"/>
      <c r="AP397" s="263"/>
      <c r="AQ397" s="263"/>
      <c r="AR397" s="263"/>
      <c r="AS397" s="263"/>
      <c r="AT397" s="263"/>
      <c r="AU397" s="263"/>
      <c r="AV397" s="263"/>
      <c r="AW397" s="263"/>
      <c r="AX397" s="263"/>
      <c r="AY397" s="263"/>
      <c r="AZ397" s="263"/>
      <c r="BA397" s="263"/>
      <c r="BB397" s="263"/>
    </row>
    <row r="398" spans="2:54" ht="15.75" x14ac:dyDescent="0.25">
      <c r="B398" s="289"/>
      <c r="C398" s="290"/>
      <c r="D398" s="291"/>
      <c r="E398" s="291"/>
      <c r="F398" s="291"/>
      <c r="G398" s="291"/>
      <c r="H398" s="291"/>
      <c r="I398" s="291"/>
      <c r="J398" s="292"/>
      <c r="K398" s="293"/>
      <c r="L398" s="293"/>
      <c r="M398" s="293"/>
      <c r="N398" s="294"/>
      <c r="O398" s="295"/>
      <c r="P398" s="295"/>
      <c r="Q398" s="295"/>
      <c r="R398" s="295"/>
      <c r="S398" s="295"/>
      <c r="T398" s="295"/>
      <c r="U398" s="295"/>
      <c r="V398" s="291"/>
      <c r="W398" s="291"/>
      <c r="X398" s="291"/>
      <c r="Y398" s="291"/>
      <c r="Z398" s="291"/>
      <c r="AA398" s="297"/>
      <c r="AB398" s="259"/>
      <c r="AC398" s="288">
        <f t="shared" si="14"/>
        <v>0</v>
      </c>
      <c r="AD398" s="261" t="str">
        <f t="shared" si="15"/>
        <v/>
      </c>
      <c r="AE398" s="402"/>
      <c r="AF398" s="262"/>
      <c r="AG398" s="263"/>
      <c r="AH398" s="263"/>
      <c r="AI398" s="263"/>
      <c r="AJ398" s="263"/>
      <c r="AK398" s="263"/>
      <c r="AL398" s="263"/>
      <c r="AM398" s="263"/>
      <c r="AN398" s="263"/>
      <c r="AO398" s="263"/>
      <c r="AP398" s="263"/>
      <c r="AQ398" s="263"/>
      <c r="AR398" s="263"/>
      <c r="AS398" s="263"/>
      <c r="AT398" s="263"/>
      <c r="AU398" s="263"/>
      <c r="AV398" s="263"/>
      <c r="AW398" s="263"/>
      <c r="AX398" s="263"/>
      <c r="AY398" s="263"/>
      <c r="AZ398" s="263"/>
      <c r="BA398" s="263"/>
      <c r="BB398" s="263"/>
    </row>
    <row r="399" spans="2:54" ht="15.75" x14ac:dyDescent="0.25">
      <c r="B399" s="289"/>
      <c r="C399" s="290"/>
      <c r="D399" s="291"/>
      <c r="E399" s="291"/>
      <c r="F399" s="291"/>
      <c r="G399" s="291"/>
      <c r="H399" s="291"/>
      <c r="I399" s="291"/>
      <c r="J399" s="292"/>
      <c r="K399" s="293"/>
      <c r="L399" s="293"/>
      <c r="M399" s="293"/>
      <c r="N399" s="294"/>
      <c r="O399" s="295"/>
      <c r="P399" s="295"/>
      <c r="Q399" s="295"/>
      <c r="R399" s="295"/>
      <c r="S399" s="295"/>
      <c r="T399" s="295"/>
      <c r="U399" s="295"/>
      <c r="V399" s="291"/>
      <c r="W399" s="291"/>
      <c r="X399" s="291"/>
      <c r="Y399" s="291"/>
      <c r="Z399" s="291"/>
      <c r="AA399" s="297"/>
      <c r="AB399" s="259"/>
      <c r="AC399" s="288">
        <f t="shared" si="14"/>
        <v>0</v>
      </c>
      <c r="AD399" s="261" t="str">
        <f t="shared" si="15"/>
        <v/>
      </c>
      <c r="AE399" s="402"/>
      <c r="AF399" s="262"/>
      <c r="AG399" s="263"/>
      <c r="AH399" s="263"/>
      <c r="AI399" s="263"/>
      <c r="AJ399" s="263"/>
      <c r="AK399" s="263"/>
      <c r="AL399" s="263"/>
      <c r="AM399" s="263"/>
      <c r="AN399" s="263"/>
      <c r="AO399" s="263"/>
      <c r="AP399" s="263"/>
      <c r="AQ399" s="263"/>
      <c r="AR399" s="263"/>
      <c r="AS399" s="263"/>
      <c r="AT399" s="263"/>
      <c r="AU399" s="263"/>
      <c r="AV399" s="263"/>
      <c r="AW399" s="263"/>
      <c r="AX399" s="263"/>
      <c r="AY399" s="263"/>
      <c r="AZ399" s="263"/>
      <c r="BA399" s="263"/>
      <c r="BB399" s="263"/>
    </row>
    <row r="400" spans="2:54" ht="15.75" x14ac:dyDescent="0.25">
      <c r="B400" s="289"/>
      <c r="C400" s="290"/>
      <c r="D400" s="291"/>
      <c r="E400" s="291"/>
      <c r="F400" s="291"/>
      <c r="G400" s="291"/>
      <c r="H400" s="291"/>
      <c r="I400" s="291"/>
      <c r="J400" s="292"/>
      <c r="K400" s="293"/>
      <c r="L400" s="293"/>
      <c r="M400" s="293"/>
      <c r="N400" s="294"/>
      <c r="O400" s="295"/>
      <c r="P400" s="295"/>
      <c r="Q400" s="295"/>
      <c r="R400" s="295"/>
      <c r="S400" s="295"/>
      <c r="T400" s="295"/>
      <c r="U400" s="295"/>
      <c r="V400" s="291"/>
      <c r="W400" s="291"/>
      <c r="X400" s="291"/>
      <c r="Y400" s="291"/>
      <c r="Z400" s="291"/>
      <c r="AA400" s="297"/>
      <c r="AB400" s="259"/>
      <c r="AC400" s="288">
        <f t="shared" si="14"/>
        <v>0</v>
      </c>
      <c r="AD400" s="261" t="str">
        <f t="shared" si="15"/>
        <v/>
      </c>
      <c r="AE400" s="402"/>
      <c r="AF400" s="262"/>
      <c r="AG400" s="263"/>
      <c r="AH400" s="263"/>
      <c r="AI400" s="263"/>
      <c r="AJ400" s="263"/>
      <c r="AK400" s="263"/>
      <c r="AL400" s="263"/>
      <c r="AM400" s="263"/>
      <c r="AN400" s="263"/>
      <c r="AO400" s="263"/>
      <c r="AP400" s="263"/>
      <c r="AQ400" s="263"/>
      <c r="AR400" s="263"/>
      <c r="AS400" s="263"/>
      <c r="AT400" s="263"/>
      <c r="AU400" s="263"/>
      <c r="AV400" s="263"/>
      <c r="AW400" s="263"/>
      <c r="AX400" s="263"/>
      <c r="AY400" s="263"/>
      <c r="AZ400" s="263"/>
      <c r="BA400" s="263"/>
      <c r="BB400" s="263"/>
    </row>
    <row r="401" spans="2:54" ht="15.75" x14ac:dyDescent="0.25">
      <c r="B401" s="289"/>
      <c r="C401" s="290"/>
      <c r="D401" s="291"/>
      <c r="E401" s="291"/>
      <c r="F401" s="291"/>
      <c r="G401" s="291"/>
      <c r="H401" s="291"/>
      <c r="I401" s="291"/>
      <c r="J401" s="292"/>
      <c r="K401" s="293"/>
      <c r="L401" s="293"/>
      <c r="M401" s="293"/>
      <c r="N401" s="294"/>
      <c r="O401" s="295"/>
      <c r="P401" s="295"/>
      <c r="Q401" s="295"/>
      <c r="R401" s="295"/>
      <c r="S401" s="295"/>
      <c r="T401" s="295"/>
      <c r="U401" s="295"/>
      <c r="V401" s="291"/>
      <c r="W401" s="291"/>
      <c r="X401" s="291"/>
      <c r="Y401" s="291"/>
      <c r="Z401" s="291"/>
      <c r="AA401" s="297"/>
      <c r="AB401" s="259"/>
      <c r="AC401" s="288">
        <f t="shared" si="14"/>
        <v>0</v>
      </c>
      <c r="AD401" s="261" t="str">
        <f t="shared" si="15"/>
        <v/>
      </c>
      <c r="AE401" s="402"/>
      <c r="AF401" s="262"/>
      <c r="AG401" s="263"/>
      <c r="AH401" s="263"/>
      <c r="AI401" s="263"/>
      <c r="AJ401" s="263"/>
      <c r="AK401" s="263"/>
      <c r="AL401" s="263"/>
      <c r="AM401" s="263"/>
      <c r="AN401" s="263"/>
      <c r="AO401" s="263"/>
      <c r="AP401" s="263"/>
      <c r="AQ401" s="263"/>
      <c r="AR401" s="263"/>
      <c r="AS401" s="263"/>
      <c r="AT401" s="263"/>
      <c r="AU401" s="263"/>
      <c r="AV401" s="263"/>
      <c r="AW401" s="263"/>
      <c r="AX401" s="263"/>
      <c r="AY401" s="263"/>
      <c r="AZ401" s="263"/>
      <c r="BA401" s="263"/>
      <c r="BB401" s="263"/>
    </row>
    <row r="402" spans="2:54" ht="15.75" x14ac:dyDescent="0.25">
      <c r="B402" s="289"/>
      <c r="C402" s="290"/>
      <c r="D402" s="291"/>
      <c r="E402" s="291"/>
      <c r="F402" s="291"/>
      <c r="G402" s="291"/>
      <c r="H402" s="291"/>
      <c r="I402" s="291"/>
      <c r="J402" s="292"/>
      <c r="K402" s="293"/>
      <c r="L402" s="293"/>
      <c r="M402" s="293"/>
      <c r="N402" s="294"/>
      <c r="O402" s="295"/>
      <c r="P402" s="295"/>
      <c r="Q402" s="295"/>
      <c r="R402" s="295"/>
      <c r="S402" s="295"/>
      <c r="T402" s="295"/>
      <c r="U402" s="295"/>
      <c r="V402" s="291"/>
      <c r="W402" s="291"/>
      <c r="X402" s="291"/>
      <c r="Y402" s="291"/>
      <c r="Z402" s="291"/>
      <c r="AA402" s="297"/>
      <c r="AB402" s="259"/>
      <c r="AC402" s="288">
        <f t="shared" si="14"/>
        <v>0</v>
      </c>
      <c r="AD402" s="261" t="str">
        <f t="shared" si="15"/>
        <v/>
      </c>
      <c r="AE402" s="402"/>
      <c r="AF402" s="262"/>
      <c r="AG402" s="263"/>
      <c r="AH402" s="263"/>
      <c r="AI402" s="263"/>
      <c r="AJ402" s="263"/>
      <c r="AK402" s="263"/>
      <c r="AL402" s="263"/>
      <c r="AM402" s="263"/>
      <c r="AN402" s="263"/>
      <c r="AO402" s="263"/>
      <c r="AP402" s="263"/>
      <c r="AQ402" s="263"/>
      <c r="AR402" s="263"/>
      <c r="AS402" s="263"/>
      <c r="AT402" s="263"/>
      <c r="AU402" s="263"/>
      <c r="AV402" s="263"/>
      <c r="AW402" s="263"/>
      <c r="AX402" s="263"/>
      <c r="AY402" s="263"/>
      <c r="AZ402" s="263"/>
      <c r="BA402" s="263"/>
      <c r="BB402" s="263"/>
    </row>
    <row r="403" spans="2:54" ht="15.75" x14ac:dyDescent="0.25">
      <c r="B403" s="289"/>
      <c r="C403" s="290"/>
      <c r="D403" s="291"/>
      <c r="E403" s="291"/>
      <c r="F403" s="291"/>
      <c r="G403" s="291"/>
      <c r="H403" s="291"/>
      <c r="I403" s="291"/>
      <c r="J403" s="292"/>
      <c r="K403" s="293"/>
      <c r="L403" s="293"/>
      <c r="M403" s="293"/>
      <c r="N403" s="294"/>
      <c r="O403" s="295"/>
      <c r="P403" s="295"/>
      <c r="Q403" s="295"/>
      <c r="R403" s="295"/>
      <c r="S403" s="295"/>
      <c r="T403" s="295"/>
      <c r="U403" s="295"/>
      <c r="V403" s="291"/>
      <c r="W403" s="291"/>
      <c r="X403" s="291"/>
      <c r="Y403" s="291"/>
      <c r="Z403" s="291"/>
      <c r="AA403" s="291"/>
      <c r="AB403" s="301"/>
      <c r="AC403" s="288">
        <f t="shared" si="14"/>
        <v>0</v>
      </c>
      <c r="AD403" s="261" t="str">
        <f t="shared" si="15"/>
        <v/>
      </c>
      <c r="AE403" s="402"/>
      <c r="AF403" s="262"/>
      <c r="AG403" s="263"/>
      <c r="AH403" s="263"/>
      <c r="AI403" s="263"/>
      <c r="AJ403" s="263"/>
      <c r="AK403" s="263"/>
      <c r="AL403" s="263"/>
      <c r="AM403" s="263"/>
      <c r="AN403" s="263"/>
      <c r="AO403" s="302"/>
      <c r="AP403" s="263"/>
      <c r="AQ403" s="263"/>
      <c r="AR403" s="263"/>
      <c r="AS403" s="263"/>
      <c r="AT403" s="263"/>
      <c r="AU403" s="263"/>
      <c r="AV403" s="263"/>
      <c r="AW403" s="263"/>
      <c r="AX403" s="263"/>
      <c r="AY403" s="263"/>
      <c r="AZ403" s="263"/>
      <c r="BA403" s="263"/>
      <c r="BB403" s="263"/>
    </row>
    <row r="404" spans="2:54" x14ac:dyDescent="0.2">
      <c r="I404" s="126"/>
      <c r="AB404" s="303"/>
      <c r="AE404" s="153"/>
      <c r="AP404" s="123"/>
    </row>
    <row r="405" spans="2:54" x14ac:dyDescent="0.2">
      <c r="I405" s="126"/>
      <c r="N405" s="123"/>
      <c r="AE405" s="153"/>
      <c r="AP405" s="123"/>
    </row>
    <row r="406" spans="2:54" x14ac:dyDescent="0.2">
      <c r="I406" s="126"/>
      <c r="AE406" s="153"/>
      <c r="AO406" s="125"/>
      <c r="AP406" s="123"/>
      <c r="AX406" s="125"/>
    </row>
    <row r="407" spans="2:54" x14ac:dyDescent="0.2">
      <c r="I407" s="126"/>
      <c r="AE407" s="153"/>
      <c r="AP407" s="123"/>
    </row>
    <row r="408" spans="2:54" x14ac:dyDescent="0.2">
      <c r="I408" s="126"/>
      <c r="AE408" s="153"/>
      <c r="AP408" s="123"/>
    </row>
    <row r="409" spans="2:54" x14ac:dyDescent="0.2">
      <c r="I409" s="126"/>
      <c r="AE409" s="153"/>
      <c r="AP409" s="123"/>
    </row>
    <row r="410" spans="2:54" x14ac:dyDescent="0.2">
      <c r="AE410" s="153"/>
      <c r="AP410" s="123"/>
    </row>
    <row r="411" spans="2:54" x14ac:dyDescent="0.2">
      <c r="AE411" s="153"/>
      <c r="AP411" s="123"/>
    </row>
    <row r="412" spans="2:54" x14ac:dyDescent="0.2">
      <c r="AE412" s="153"/>
      <c r="AP412" s="123"/>
    </row>
    <row r="413" spans="2:54" x14ac:dyDescent="0.2">
      <c r="AE413" s="153"/>
      <c r="AP413" s="123"/>
    </row>
    <row r="414" spans="2:54" x14ac:dyDescent="0.2">
      <c r="AE414" s="153"/>
      <c r="AP414" s="123"/>
    </row>
    <row r="415" spans="2:54" x14ac:dyDescent="0.2">
      <c r="AE415" s="153"/>
      <c r="AP415" s="123"/>
    </row>
    <row r="416" spans="2:54" x14ac:dyDescent="0.2">
      <c r="AE416" s="153"/>
      <c r="AP416" s="123"/>
    </row>
    <row r="417" spans="31:42" x14ac:dyDescent="0.2">
      <c r="AE417" s="153"/>
      <c r="AP417" s="123"/>
    </row>
    <row r="418" spans="31:42" x14ac:dyDescent="0.2">
      <c r="AE418" s="153"/>
      <c r="AP418" s="123"/>
    </row>
    <row r="419" spans="31:42" x14ac:dyDescent="0.2">
      <c r="AE419" s="153"/>
      <c r="AP419" s="123"/>
    </row>
    <row r="420" spans="31:42" x14ac:dyDescent="0.2">
      <c r="AE420" s="153"/>
      <c r="AP420" s="123"/>
    </row>
    <row r="421" spans="31:42" x14ac:dyDescent="0.2">
      <c r="AE421" s="153"/>
      <c r="AP421" s="123"/>
    </row>
    <row r="422" spans="31:42" x14ac:dyDescent="0.2">
      <c r="AE422" s="153"/>
      <c r="AP422" s="123"/>
    </row>
    <row r="423" spans="31:42" x14ac:dyDescent="0.2">
      <c r="AE423" s="153"/>
      <c r="AP423" s="123"/>
    </row>
    <row r="424" spans="31:42" x14ac:dyDescent="0.2">
      <c r="AE424" s="153"/>
      <c r="AP424" s="123"/>
    </row>
    <row r="425" spans="31:42" x14ac:dyDescent="0.25">
      <c r="AP425" s="123"/>
    </row>
    <row r="426" spans="31:42" x14ac:dyDescent="0.25">
      <c r="AP426" s="123"/>
    </row>
    <row r="427" spans="31:42" x14ac:dyDescent="0.25">
      <c r="AP427" s="123"/>
    </row>
    <row r="428" spans="31:42" x14ac:dyDescent="0.25">
      <c r="AP428" s="123"/>
    </row>
    <row r="429" spans="31:42" x14ac:dyDescent="0.25">
      <c r="AP429" s="123"/>
    </row>
    <row r="430" spans="31:42" x14ac:dyDescent="0.25">
      <c r="AP430" s="123"/>
    </row>
    <row r="431" spans="31:42" x14ac:dyDescent="0.25">
      <c r="AP431" s="123"/>
    </row>
    <row r="432" spans="31:42" x14ac:dyDescent="0.25">
      <c r="AP432" s="123"/>
    </row>
    <row r="433" spans="42:42" x14ac:dyDescent="0.25">
      <c r="AP433" s="123"/>
    </row>
    <row r="434" spans="42:42" x14ac:dyDescent="0.25">
      <c r="AP434" s="123"/>
    </row>
    <row r="435" spans="42:42" x14ac:dyDescent="0.25">
      <c r="AP435" s="123"/>
    </row>
    <row r="436" spans="42:42" x14ac:dyDescent="0.25">
      <c r="AP436" s="123"/>
    </row>
    <row r="437" spans="42:42" x14ac:dyDescent="0.25">
      <c r="AP437" s="123"/>
    </row>
    <row r="438" spans="42:42" x14ac:dyDescent="0.25">
      <c r="AP438" s="123"/>
    </row>
    <row r="439" spans="42:42" x14ac:dyDescent="0.25">
      <c r="AP439" s="123"/>
    </row>
    <row r="440" spans="42:42" x14ac:dyDescent="0.25">
      <c r="AP440" s="123"/>
    </row>
    <row r="441" spans="42:42" x14ac:dyDescent="0.25">
      <c r="AP441" s="123"/>
    </row>
    <row r="442" spans="42:42" x14ac:dyDescent="0.25">
      <c r="AP442" s="123"/>
    </row>
    <row r="443" spans="42:42" x14ac:dyDescent="0.25">
      <c r="AP443" s="123"/>
    </row>
    <row r="444" spans="42:42" x14ac:dyDescent="0.25">
      <c r="AP444" s="123"/>
    </row>
    <row r="445" spans="42:42" x14ac:dyDescent="0.25">
      <c r="AP445" s="123"/>
    </row>
    <row r="446" spans="42:42" x14ac:dyDescent="0.25">
      <c r="AP446" s="123"/>
    </row>
    <row r="447" spans="42:42" x14ac:dyDescent="0.25">
      <c r="AP447" s="123"/>
    </row>
    <row r="448" spans="42:42" x14ac:dyDescent="0.25">
      <c r="AP448" s="123"/>
    </row>
    <row r="449" spans="42:42" x14ac:dyDescent="0.25">
      <c r="AP449" s="123"/>
    </row>
    <row r="450" spans="42:42" x14ac:dyDescent="0.25">
      <c r="AP450" s="123"/>
    </row>
    <row r="451" spans="42:42" x14ac:dyDescent="0.25">
      <c r="AP451" s="123"/>
    </row>
    <row r="452" spans="42:42" x14ac:dyDescent="0.25">
      <c r="AP452" s="123"/>
    </row>
    <row r="453" spans="42:42" x14ac:dyDescent="0.25">
      <c r="AP453" s="123"/>
    </row>
    <row r="454" spans="42:42" x14ac:dyDescent="0.25">
      <c r="AP454" s="123"/>
    </row>
    <row r="455" spans="42:42" x14ac:dyDescent="0.25">
      <c r="AP455" s="123"/>
    </row>
    <row r="456" spans="42:42" x14ac:dyDescent="0.25">
      <c r="AP456" s="123"/>
    </row>
    <row r="457" spans="42:42" x14ac:dyDescent="0.25">
      <c r="AP457" s="123"/>
    </row>
    <row r="458" spans="42:42" x14ac:dyDescent="0.25">
      <c r="AP458" s="123"/>
    </row>
    <row r="459" spans="42:42" x14ac:dyDescent="0.25">
      <c r="AP459" s="123"/>
    </row>
    <row r="460" spans="42:42" x14ac:dyDescent="0.25">
      <c r="AP460" s="123"/>
    </row>
    <row r="461" spans="42:42" x14ac:dyDescent="0.25">
      <c r="AP461" s="123"/>
    </row>
    <row r="462" spans="42:42" x14ac:dyDescent="0.25">
      <c r="AP462" s="123"/>
    </row>
    <row r="463" spans="42:42" x14ac:dyDescent="0.25">
      <c r="AP463" s="123"/>
    </row>
    <row r="464" spans="42:42" x14ac:dyDescent="0.25">
      <c r="AP464" s="123"/>
    </row>
    <row r="465" spans="42:42" x14ac:dyDescent="0.25">
      <c r="AP465" s="123"/>
    </row>
    <row r="466" spans="42:42" x14ac:dyDescent="0.25">
      <c r="AP466" s="123"/>
    </row>
    <row r="467" spans="42:42" x14ac:dyDescent="0.25">
      <c r="AP467" s="123"/>
    </row>
    <row r="468" spans="42:42" x14ac:dyDescent="0.25">
      <c r="AP468" s="123"/>
    </row>
    <row r="469" spans="42:42" x14ac:dyDescent="0.25">
      <c r="AP469" s="123"/>
    </row>
    <row r="470" spans="42:42" x14ac:dyDescent="0.25">
      <c r="AP470" s="123"/>
    </row>
    <row r="471" spans="42:42" x14ac:dyDescent="0.25">
      <c r="AP471" s="123"/>
    </row>
    <row r="472" spans="42:42" x14ac:dyDescent="0.25">
      <c r="AP472" s="123"/>
    </row>
    <row r="473" spans="42:42" x14ac:dyDescent="0.25">
      <c r="AP473" s="123"/>
    </row>
    <row r="474" spans="42:42" x14ac:dyDescent="0.25">
      <c r="AP474" s="123"/>
    </row>
    <row r="475" spans="42:42" x14ac:dyDescent="0.25">
      <c r="AP475" s="123"/>
    </row>
    <row r="476" spans="42:42" x14ac:dyDescent="0.25">
      <c r="AP476" s="123"/>
    </row>
    <row r="477" spans="42:42" x14ac:dyDescent="0.25">
      <c r="AP477" s="123"/>
    </row>
    <row r="478" spans="42:42" x14ac:dyDescent="0.25">
      <c r="AP478" s="123"/>
    </row>
    <row r="479" spans="42:42" x14ac:dyDescent="0.25">
      <c r="AP479" s="123"/>
    </row>
    <row r="480" spans="42:42" x14ac:dyDescent="0.25">
      <c r="AP480" s="123"/>
    </row>
    <row r="481" spans="42:42" x14ac:dyDescent="0.25">
      <c r="AP481" s="123"/>
    </row>
    <row r="482" spans="42:42" x14ac:dyDescent="0.25">
      <c r="AP482" s="123"/>
    </row>
    <row r="483" spans="42:42" x14ac:dyDescent="0.25">
      <c r="AP483" s="123"/>
    </row>
    <row r="484" spans="42:42" x14ac:dyDescent="0.25">
      <c r="AP484" s="123"/>
    </row>
    <row r="485" spans="42:42" x14ac:dyDescent="0.25">
      <c r="AP485" s="123"/>
    </row>
    <row r="486" spans="42:42" x14ac:dyDescent="0.25">
      <c r="AP486" s="123"/>
    </row>
    <row r="487" spans="42:42" x14ac:dyDescent="0.25">
      <c r="AP487" s="123"/>
    </row>
    <row r="488" spans="42:42" x14ac:dyDescent="0.25">
      <c r="AP488" s="123"/>
    </row>
    <row r="489" spans="42:42" x14ac:dyDescent="0.25">
      <c r="AP489" s="123"/>
    </row>
    <row r="490" spans="42:42" x14ac:dyDescent="0.25">
      <c r="AP490" s="123"/>
    </row>
    <row r="491" spans="42:42" x14ac:dyDescent="0.25">
      <c r="AP491" s="123"/>
    </row>
    <row r="492" spans="42:42" x14ac:dyDescent="0.25">
      <c r="AP492" s="123"/>
    </row>
    <row r="493" spans="42:42" x14ac:dyDescent="0.25">
      <c r="AP493" s="123"/>
    </row>
    <row r="494" spans="42:42" x14ac:dyDescent="0.25">
      <c r="AP494" s="123"/>
    </row>
    <row r="495" spans="42:42" x14ac:dyDescent="0.25">
      <c r="AP495" s="123"/>
    </row>
    <row r="496" spans="42:42" x14ac:dyDescent="0.25">
      <c r="AP496" s="123"/>
    </row>
    <row r="497" spans="42:42" x14ac:dyDescent="0.25">
      <c r="AP497" s="123"/>
    </row>
    <row r="498" spans="42:42" x14ac:dyDescent="0.25">
      <c r="AP498" s="123"/>
    </row>
    <row r="499" spans="42:42" x14ac:dyDescent="0.25">
      <c r="AP499" s="123"/>
    </row>
    <row r="500" spans="42:42" x14ac:dyDescent="0.25">
      <c r="AP500" s="123"/>
    </row>
    <row r="501" spans="42:42" x14ac:dyDescent="0.25">
      <c r="AP501" s="123"/>
    </row>
    <row r="502" spans="42:42" x14ac:dyDescent="0.25">
      <c r="AP502" s="123"/>
    </row>
    <row r="503" spans="42:42" x14ac:dyDescent="0.25">
      <c r="AP503" s="123"/>
    </row>
    <row r="504" spans="42:42" x14ac:dyDescent="0.25">
      <c r="AP504" s="123"/>
    </row>
    <row r="505" spans="42:42" x14ac:dyDescent="0.25">
      <c r="AP505" s="123"/>
    </row>
    <row r="506" spans="42:42" x14ac:dyDescent="0.25">
      <c r="AP506" s="123"/>
    </row>
    <row r="507" spans="42:42" x14ac:dyDescent="0.25">
      <c r="AP507" s="123"/>
    </row>
    <row r="508" spans="42:42" x14ac:dyDescent="0.25">
      <c r="AP508" s="123"/>
    </row>
    <row r="509" spans="42:42" x14ac:dyDescent="0.25">
      <c r="AP509" s="123"/>
    </row>
    <row r="510" spans="42:42" x14ac:dyDescent="0.25">
      <c r="AP510" s="123"/>
    </row>
    <row r="511" spans="42:42" x14ac:dyDescent="0.25">
      <c r="AP511" s="123"/>
    </row>
    <row r="512" spans="42:42" x14ac:dyDescent="0.25">
      <c r="AP512" s="123"/>
    </row>
    <row r="513" spans="42:42" x14ac:dyDescent="0.25">
      <c r="AP513" s="123"/>
    </row>
    <row r="514" spans="42:42" x14ac:dyDescent="0.25">
      <c r="AP514" s="123"/>
    </row>
    <row r="515" spans="42:42" x14ac:dyDescent="0.25">
      <c r="AP515" s="123"/>
    </row>
    <row r="516" spans="42:42" x14ac:dyDescent="0.25">
      <c r="AP516" s="123"/>
    </row>
    <row r="517" spans="42:42" x14ac:dyDescent="0.25">
      <c r="AP517" s="123"/>
    </row>
    <row r="518" spans="42:42" x14ac:dyDescent="0.25">
      <c r="AP518" s="123"/>
    </row>
    <row r="519" spans="42:42" x14ac:dyDescent="0.25">
      <c r="AP519" s="123"/>
    </row>
    <row r="520" spans="42:42" x14ac:dyDescent="0.25">
      <c r="AP520" s="123"/>
    </row>
    <row r="521" spans="42:42" x14ac:dyDescent="0.25">
      <c r="AP521" s="123"/>
    </row>
    <row r="522" spans="42:42" x14ac:dyDescent="0.25">
      <c r="AP522" s="123"/>
    </row>
    <row r="523" spans="42:42" x14ac:dyDescent="0.25">
      <c r="AP523" s="123"/>
    </row>
    <row r="524" spans="42:42" x14ac:dyDescent="0.25">
      <c r="AP524" s="123"/>
    </row>
    <row r="525" spans="42:42" x14ac:dyDescent="0.25">
      <c r="AP525" s="123"/>
    </row>
    <row r="526" spans="42:42" x14ac:dyDescent="0.25">
      <c r="AP526" s="123"/>
    </row>
    <row r="527" spans="42:42" x14ac:dyDescent="0.25">
      <c r="AP527" s="123"/>
    </row>
    <row r="528" spans="42:42" x14ac:dyDescent="0.25">
      <c r="AP528" s="123"/>
    </row>
    <row r="529" spans="42:42" x14ac:dyDescent="0.25">
      <c r="AP529" s="123"/>
    </row>
    <row r="530" spans="42:42" x14ac:dyDescent="0.25">
      <c r="AP530" s="123"/>
    </row>
    <row r="531" spans="42:42" x14ac:dyDescent="0.25">
      <c r="AP531" s="123"/>
    </row>
    <row r="532" spans="42:42" x14ac:dyDescent="0.25">
      <c r="AP532" s="123"/>
    </row>
    <row r="533" spans="42:42" x14ac:dyDescent="0.25">
      <c r="AP533" s="123"/>
    </row>
    <row r="534" spans="42:42" x14ac:dyDescent="0.25">
      <c r="AP534" s="123"/>
    </row>
    <row r="535" spans="42:42" x14ac:dyDescent="0.25">
      <c r="AP535" s="123"/>
    </row>
    <row r="536" spans="42:42" x14ac:dyDescent="0.25">
      <c r="AP536" s="123"/>
    </row>
    <row r="537" spans="42:42" x14ac:dyDescent="0.25">
      <c r="AP537" s="123"/>
    </row>
    <row r="538" spans="42:42" x14ac:dyDescent="0.25">
      <c r="AP538" s="123"/>
    </row>
    <row r="539" spans="42:42" x14ac:dyDescent="0.25">
      <c r="AP539" s="123"/>
    </row>
    <row r="540" spans="42:42" x14ac:dyDescent="0.25">
      <c r="AP540" s="123"/>
    </row>
    <row r="541" spans="42:42" x14ac:dyDescent="0.25">
      <c r="AP541" s="123"/>
    </row>
    <row r="542" spans="42:42" x14ac:dyDescent="0.25">
      <c r="AP542" s="123"/>
    </row>
    <row r="543" spans="42:42" x14ac:dyDescent="0.25">
      <c r="AP543" s="123"/>
    </row>
    <row r="544" spans="42:42" x14ac:dyDescent="0.25">
      <c r="AP544" s="123"/>
    </row>
    <row r="545" spans="42:42" x14ac:dyDescent="0.25">
      <c r="AP545" s="123"/>
    </row>
    <row r="546" spans="42:42" x14ac:dyDescent="0.25">
      <c r="AP546" s="123"/>
    </row>
    <row r="547" spans="42:42" x14ac:dyDescent="0.25">
      <c r="AP547" s="123"/>
    </row>
    <row r="548" spans="42:42" x14ac:dyDescent="0.25">
      <c r="AP548" s="123"/>
    </row>
    <row r="549" spans="42:42" x14ac:dyDescent="0.25">
      <c r="AP549" s="123"/>
    </row>
    <row r="550" spans="42:42" x14ac:dyDescent="0.25">
      <c r="AP550" s="123"/>
    </row>
    <row r="551" spans="42:42" x14ac:dyDescent="0.25">
      <c r="AP551" s="123"/>
    </row>
    <row r="552" spans="42:42" x14ac:dyDescent="0.25">
      <c r="AP552" s="123"/>
    </row>
    <row r="553" spans="42:42" x14ac:dyDescent="0.25">
      <c r="AP553" s="123"/>
    </row>
    <row r="554" spans="42:42" x14ac:dyDescent="0.25">
      <c r="AP554" s="123"/>
    </row>
    <row r="555" spans="42:42" x14ac:dyDescent="0.25">
      <c r="AP555" s="123"/>
    </row>
    <row r="556" spans="42:42" x14ac:dyDescent="0.25">
      <c r="AP556" s="123"/>
    </row>
    <row r="557" spans="42:42" x14ac:dyDescent="0.25">
      <c r="AP557" s="123"/>
    </row>
    <row r="558" spans="42:42" x14ac:dyDescent="0.25">
      <c r="AP558" s="123"/>
    </row>
    <row r="559" spans="42:42" x14ac:dyDescent="0.25">
      <c r="AP559" s="123"/>
    </row>
    <row r="560" spans="42:42" x14ac:dyDescent="0.25">
      <c r="AP560" s="123"/>
    </row>
    <row r="561" spans="42:42" x14ac:dyDescent="0.25">
      <c r="AP561" s="123"/>
    </row>
    <row r="562" spans="42:42" x14ac:dyDescent="0.25">
      <c r="AP562" s="123"/>
    </row>
    <row r="563" spans="42:42" x14ac:dyDescent="0.25">
      <c r="AP563" s="123"/>
    </row>
    <row r="564" spans="42:42" x14ac:dyDescent="0.25">
      <c r="AP564" s="123"/>
    </row>
    <row r="565" spans="42:42" x14ac:dyDescent="0.25">
      <c r="AP565" s="123"/>
    </row>
    <row r="566" spans="42:42" x14ac:dyDescent="0.25">
      <c r="AP566" s="123"/>
    </row>
    <row r="567" spans="42:42" x14ac:dyDescent="0.25">
      <c r="AP567" s="123"/>
    </row>
    <row r="568" spans="42:42" x14ac:dyDescent="0.25">
      <c r="AP568" s="123"/>
    </row>
    <row r="569" spans="42:42" x14ac:dyDescent="0.25">
      <c r="AP569" s="123"/>
    </row>
    <row r="570" spans="42:42" x14ac:dyDescent="0.25">
      <c r="AP570" s="123"/>
    </row>
    <row r="571" spans="42:42" x14ac:dyDescent="0.25">
      <c r="AP571" s="123"/>
    </row>
    <row r="572" spans="42:42" x14ac:dyDescent="0.25">
      <c r="AP572" s="123"/>
    </row>
    <row r="573" spans="42:42" x14ac:dyDescent="0.25">
      <c r="AP573" s="123"/>
    </row>
    <row r="574" spans="42:42" x14ac:dyDescent="0.25">
      <c r="AP574" s="123"/>
    </row>
    <row r="575" spans="42:42" x14ac:dyDescent="0.25">
      <c r="AP575" s="123"/>
    </row>
    <row r="576" spans="42:42" x14ac:dyDescent="0.25">
      <c r="AP576" s="123"/>
    </row>
    <row r="577" spans="42:42" x14ac:dyDescent="0.25">
      <c r="AP577" s="123"/>
    </row>
    <row r="578" spans="42:42" x14ac:dyDescent="0.25">
      <c r="AP578" s="123"/>
    </row>
    <row r="579" spans="42:42" x14ac:dyDescent="0.25">
      <c r="AP579" s="123"/>
    </row>
    <row r="580" spans="42:42" x14ac:dyDescent="0.25">
      <c r="AP580" s="123"/>
    </row>
    <row r="581" spans="42:42" x14ac:dyDescent="0.25">
      <c r="AP581" s="123"/>
    </row>
    <row r="582" spans="42:42" x14ac:dyDescent="0.25">
      <c r="AP582" s="123"/>
    </row>
    <row r="583" spans="42:42" x14ac:dyDescent="0.25">
      <c r="AP583" s="123"/>
    </row>
    <row r="584" spans="42:42" x14ac:dyDescent="0.25">
      <c r="AP584" s="123"/>
    </row>
    <row r="585" spans="42:42" x14ac:dyDescent="0.25">
      <c r="AP585" s="123"/>
    </row>
    <row r="586" spans="42:42" x14ac:dyDescent="0.25">
      <c r="AP586" s="123"/>
    </row>
    <row r="587" spans="42:42" x14ac:dyDescent="0.25">
      <c r="AP587" s="123"/>
    </row>
    <row r="588" spans="42:42" x14ac:dyDescent="0.25">
      <c r="AP588" s="123"/>
    </row>
    <row r="589" spans="42:42" x14ac:dyDescent="0.25">
      <c r="AP589" s="123"/>
    </row>
    <row r="590" spans="42:42" x14ac:dyDescent="0.25">
      <c r="AP590" s="123"/>
    </row>
    <row r="591" spans="42:42" x14ac:dyDescent="0.25">
      <c r="AP591" s="123"/>
    </row>
    <row r="592" spans="42:42" x14ac:dyDescent="0.25">
      <c r="AP592" s="123"/>
    </row>
    <row r="593" spans="42:42" x14ac:dyDescent="0.25">
      <c r="AP593" s="123"/>
    </row>
    <row r="594" spans="42:42" x14ac:dyDescent="0.25">
      <c r="AP594" s="123"/>
    </row>
    <row r="595" spans="42:42" x14ac:dyDescent="0.25">
      <c r="AP595" s="123"/>
    </row>
    <row r="596" spans="42:42" x14ac:dyDescent="0.25">
      <c r="AP596" s="123"/>
    </row>
    <row r="597" spans="42:42" x14ac:dyDescent="0.25">
      <c r="AP597" s="123"/>
    </row>
    <row r="598" spans="42:42" x14ac:dyDescent="0.25">
      <c r="AP598" s="123"/>
    </row>
    <row r="599" spans="42:42" x14ac:dyDescent="0.25">
      <c r="AP599" s="123"/>
    </row>
    <row r="600" spans="42:42" x14ac:dyDescent="0.25">
      <c r="AP600" s="123"/>
    </row>
    <row r="601" spans="42:42" x14ac:dyDescent="0.25">
      <c r="AP601" s="123"/>
    </row>
    <row r="602" spans="42:42" x14ac:dyDescent="0.25">
      <c r="AP602" s="123"/>
    </row>
    <row r="603" spans="42:42" x14ac:dyDescent="0.25">
      <c r="AP603" s="123"/>
    </row>
    <row r="604" spans="42:42" x14ac:dyDescent="0.25">
      <c r="AP604" s="123"/>
    </row>
    <row r="605" spans="42:42" x14ac:dyDescent="0.25">
      <c r="AP605" s="123"/>
    </row>
    <row r="606" spans="42:42" x14ac:dyDescent="0.25">
      <c r="AP606" s="123"/>
    </row>
    <row r="607" spans="42:42" x14ac:dyDescent="0.25">
      <c r="AP607" s="123"/>
    </row>
    <row r="608" spans="42:42" x14ac:dyDescent="0.25">
      <c r="AP608" s="123"/>
    </row>
    <row r="609" spans="42:42" x14ac:dyDescent="0.25">
      <c r="AP609" s="123"/>
    </row>
    <row r="610" spans="42:42" x14ac:dyDescent="0.25">
      <c r="AP610" s="123"/>
    </row>
    <row r="611" spans="42:42" x14ac:dyDescent="0.25">
      <c r="AP611" s="123"/>
    </row>
    <row r="612" spans="42:42" x14ac:dyDescent="0.25">
      <c r="AP612" s="123"/>
    </row>
    <row r="613" spans="42:42" x14ac:dyDescent="0.25">
      <c r="AP613" s="123"/>
    </row>
    <row r="614" spans="42:42" x14ac:dyDescent="0.25">
      <c r="AP614" s="123"/>
    </row>
    <row r="615" spans="42:42" x14ac:dyDescent="0.25">
      <c r="AP615" s="123"/>
    </row>
    <row r="616" spans="42:42" x14ac:dyDescent="0.25">
      <c r="AP616" s="123"/>
    </row>
    <row r="617" spans="42:42" x14ac:dyDescent="0.25">
      <c r="AP617" s="123"/>
    </row>
    <row r="618" spans="42:42" x14ac:dyDescent="0.25">
      <c r="AP618" s="123"/>
    </row>
    <row r="619" spans="42:42" x14ac:dyDescent="0.25">
      <c r="AP619" s="123"/>
    </row>
    <row r="620" spans="42:42" x14ac:dyDescent="0.25">
      <c r="AP620" s="123"/>
    </row>
    <row r="621" spans="42:42" x14ac:dyDescent="0.25">
      <c r="AP621" s="123"/>
    </row>
    <row r="622" spans="42:42" x14ac:dyDescent="0.25">
      <c r="AP622" s="123"/>
    </row>
    <row r="623" spans="42:42" x14ac:dyDescent="0.25">
      <c r="AP623" s="123"/>
    </row>
    <row r="624" spans="42:42" x14ac:dyDescent="0.25">
      <c r="AP624" s="123"/>
    </row>
    <row r="625" spans="42:42" x14ac:dyDescent="0.25">
      <c r="AP625" s="123"/>
    </row>
    <row r="626" spans="42:42" x14ac:dyDescent="0.25">
      <c r="AP626" s="123"/>
    </row>
    <row r="627" spans="42:42" x14ac:dyDescent="0.25">
      <c r="AP627" s="123"/>
    </row>
    <row r="628" spans="42:42" x14ac:dyDescent="0.25">
      <c r="AP628" s="123"/>
    </row>
    <row r="629" spans="42:42" x14ac:dyDescent="0.25">
      <c r="AP629" s="123"/>
    </row>
    <row r="630" spans="42:42" x14ac:dyDescent="0.25">
      <c r="AP630" s="123"/>
    </row>
    <row r="631" spans="42:42" x14ac:dyDescent="0.25">
      <c r="AP631" s="123"/>
    </row>
    <row r="632" spans="42:42" x14ac:dyDescent="0.25">
      <c r="AP632" s="123"/>
    </row>
    <row r="633" spans="42:42" x14ac:dyDescent="0.25">
      <c r="AP633" s="123"/>
    </row>
    <row r="634" spans="42:42" x14ac:dyDescent="0.25">
      <c r="AP634" s="123"/>
    </row>
    <row r="635" spans="42:42" x14ac:dyDescent="0.25">
      <c r="AP635" s="123"/>
    </row>
    <row r="636" spans="42:42" x14ac:dyDescent="0.25">
      <c r="AP636" s="123"/>
    </row>
    <row r="637" spans="42:42" x14ac:dyDescent="0.25">
      <c r="AP637" s="123"/>
    </row>
    <row r="638" spans="42:42" x14ac:dyDescent="0.25">
      <c r="AP638" s="123"/>
    </row>
    <row r="639" spans="42:42" x14ac:dyDescent="0.25">
      <c r="AP639" s="123"/>
    </row>
    <row r="640" spans="42:42" x14ac:dyDescent="0.25">
      <c r="AP640" s="123"/>
    </row>
    <row r="641" spans="42:42" x14ac:dyDescent="0.25">
      <c r="AP641" s="123"/>
    </row>
    <row r="642" spans="42:42" x14ac:dyDescent="0.25">
      <c r="AP642" s="123"/>
    </row>
    <row r="643" spans="42:42" x14ac:dyDescent="0.25">
      <c r="AP643" s="123"/>
    </row>
    <row r="644" spans="42:42" x14ac:dyDescent="0.25">
      <c r="AP644" s="123"/>
    </row>
    <row r="645" spans="42:42" x14ac:dyDescent="0.25">
      <c r="AP645" s="123"/>
    </row>
    <row r="646" spans="42:42" x14ac:dyDescent="0.25">
      <c r="AP646" s="123"/>
    </row>
    <row r="647" spans="42:42" x14ac:dyDescent="0.25">
      <c r="AP647" s="123"/>
    </row>
    <row r="648" spans="42:42" x14ac:dyDescent="0.25">
      <c r="AP648" s="123"/>
    </row>
    <row r="649" spans="42:42" x14ac:dyDescent="0.25">
      <c r="AP649" s="123"/>
    </row>
    <row r="650" spans="42:42" x14ac:dyDescent="0.25">
      <c r="AP650" s="123"/>
    </row>
    <row r="651" spans="42:42" x14ac:dyDescent="0.25">
      <c r="AP651" s="123"/>
    </row>
    <row r="652" spans="42:42" x14ac:dyDescent="0.25">
      <c r="AP652" s="123"/>
    </row>
    <row r="653" spans="42:42" x14ac:dyDescent="0.25">
      <c r="AP653" s="123"/>
    </row>
    <row r="654" spans="42:42" x14ac:dyDescent="0.25">
      <c r="AP654" s="123"/>
    </row>
    <row r="655" spans="42:42" x14ac:dyDescent="0.25">
      <c r="AP655" s="123"/>
    </row>
    <row r="656" spans="42:42" x14ac:dyDescent="0.25">
      <c r="AP656" s="123"/>
    </row>
    <row r="657" spans="42:42" x14ac:dyDescent="0.25">
      <c r="AP657" s="123"/>
    </row>
    <row r="658" spans="42:42" x14ac:dyDescent="0.25">
      <c r="AP658" s="123"/>
    </row>
    <row r="659" spans="42:42" x14ac:dyDescent="0.25">
      <c r="AP659" s="123"/>
    </row>
    <row r="660" spans="42:42" x14ac:dyDescent="0.25">
      <c r="AP660" s="123"/>
    </row>
    <row r="661" spans="42:42" x14ac:dyDescent="0.25">
      <c r="AP661" s="123"/>
    </row>
    <row r="662" spans="42:42" x14ac:dyDescent="0.25">
      <c r="AP662" s="123"/>
    </row>
    <row r="663" spans="42:42" x14ac:dyDescent="0.25">
      <c r="AP663" s="123"/>
    </row>
    <row r="664" spans="42:42" x14ac:dyDescent="0.25">
      <c r="AP664" s="123"/>
    </row>
    <row r="665" spans="42:42" x14ac:dyDescent="0.25">
      <c r="AP665" s="123"/>
    </row>
    <row r="666" spans="42:42" x14ac:dyDescent="0.25">
      <c r="AP666" s="123"/>
    </row>
    <row r="667" spans="42:42" x14ac:dyDescent="0.25">
      <c r="AP667" s="123"/>
    </row>
    <row r="668" spans="42:42" x14ac:dyDescent="0.25">
      <c r="AP668" s="123"/>
    </row>
    <row r="669" spans="42:42" x14ac:dyDescent="0.25">
      <c r="AP669" s="123"/>
    </row>
    <row r="670" spans="42:42" x14ac:dyDescent="0.25">
      <c r="AP670" s="123"/>
    </row>
    <row r="671" spans="42:42" x14ac:dyDescent="0.25">
      <c r="AP671" s="123"/>
    </row>
    <row r="672" spans="42:42" x14ac:dyDescent="0.25">
      <c r="AP672" s="123"/>
    </row>
    <row r="673" spans="42:42" x14ac:dyDescent="0.25">
      <c r="AP673" s="123"/>
    </row>
    <row r="674" spans="42:42" x14ac:dyDescent="0.25">
      <c r="AP674" s="123"/>
    </row>
    <row r="675" spans="42:42" x14ac:dyDescent="0.25">
      <c r="AP675" s="123"/>
    </row>
    <row r="676" spans="42:42" x14ac:dyDescent="0.25">
      <c r="AP676" s="123"/>
    </row>
    <row r="677" spans="42:42" x14ac:dyDescent="0.25">
      <c r="AP677" s="123"/>
    </row>
    <row r="678" spans="42:42" x14ac:dyDescent="0.25">
      <c r="AP678" s="123"/>
    </row>
    <row r="679" spans="42:42" x14ac:dyDescent="0.25">
      <c r="AP679" s="123"/>
    </row>
    <row r="680" spans="42:42" x14ac:dyDescent="0.25">
      <c r="AP680" s="123"/>
    </row>
    <row r="681" spans="42:42" x14ac:dyDescent="0.25">
      <c r="AP681" s="123"/>
    </row>
    <row r="682" spans="42:42" x14ac:dyDescent="0.25">
      <c r="AP682" s="123"/>
    </row>
    <row r="683" spans="42:42" x14ac:dyDescent="0.25">
      <c r="AP683" s="123"/>
    </row>
    <row r="684" spans="42:42" x14ac:dyDescent="0.25">
      <c r="AP684" s="123"/>
    </row>
    <row r="685" spans="42:42" x14ac:dyDescent="0.25">
      <c r="AP685" s="123"/>
    </row>
    <row r="686" spans="42:42" x14ac:dyDescent="0.25">
      <c r="AP686" s="123"/>
    </row>
    <row r="687" spans="42:42" x14ac:dyDescent="0.25">
      <c r="AP687" s="123"/>
    </row>
    <row r="688" spans="42:42" x14ac:dyDescent="0.25">
      <c r="AP688" s="123"/>
    </row>
    <row r="689" spans="42:42" x14ac:dyDescent="0.25">
      <c r="AP689" s="123"/>
    </row>
    <row r="690" spans="42:42" x14ac:dyDescent="0.25">
      <c r="AP690" s="123"/>
    </row>
    <row r="691" spans="42:42" x14ac:dyDescent="0.25">
      <c r="AP691" s="123"/>
    </row>
    <row r="692" spans="42:42" x14ac:dyDescent="0.25">
      <c r="AP692" s="123"/>
    </row>
    <row r="693" spans="42:42" x14ac:dyDescent="0.25">
      <c r="AP693" s="123"/>
    </row>
    <row r="694" spans="42:42" x14ac:dyDescent="0.25">
      <c r="AP694" s="123"/>
    </row>
    <row r="695" spans="42:42" x14ac:dyDescent="0.25">
      <c r="AP695" s="123"/>
    </row>
    <row r="696" spans="42:42" x14ac:dyDescent="0.25">
      <c r="AP696" s="123"/>
    </row>
    <row r="697" spans="42:42" x14ac:dyDescent="0.25">
      <c r="AP697" s="123"/>
    </row>
    <row r="698" spans="42:42" x14ac:dyDescent="0.25">
      <c r="AP698" s="123"/>
    </row>
    <row r="699" spans="42:42" x14ac:dyDescent="0.25">
      <c r="AP699" s="123"/>
    </row>
    <row r="700" spans="42:42" x14ac:dyDescent="0.25">
      <c r="AP700" s="123"/>
    </row>
    <row r="701" spans="42:42" x14ac:dyDescent="0.25">
      <c r="AP701" s="123"/>
    </row>
    <row r="702" spans="42:42" x14ac:dyDescent="0.25">
      <c r="AP702" s="123"/>
    </row>
    <row r="703" spans="42:42" x14ac:dyDescent="0.25">
      <c r="AP703" s="123"/>
    </row>
    <row r="704" spans="42:42" x14ac:dyDescent="0.25">
      <c r="AP704" s="123"/>
    </row>
    <row r="705" spans="42:42" x14ac:dyDescent="0.25">
      <c r="AP705" s="123"/>
    </row>
    <row r="706" spans="42:42" x14ac:dyDescent="0.25">
      <c r="AP706" s="123"/>
    </row>
    <row r="707" spans="42:42" x14ac:dyDescent="0.25">
      <c r="AP707" s="123"/>
    </row>
    <row r="708" spans="42:42" x14ac:dyDescent="0.25">
      <c r="AP708" s="123"/>
    </row>
    <row r="709" spans="42:42" x14ac:dyDescent="0.25">
      <c r="AP709" s="123"/>
    </row>
    <row r="710" spans="42:42" x14ac:dyDescent="0.25">
      <c r="AP710" s="123"/>
    </row>
  </sheetData>
  <sheetProtection pivotTables="0"/>
  <protectedRanges>
    <protectedRange sqref="AF27:BB27 AU26:BB26 AF29:BB29 AU28:BB28 AF31:BB31 AU30:BB30 AF33:BB33 AU32:BB32 AF35:BB405 AT34:BB34" name="ItemUnitCount"/>
    <protectedRange sqref="B26:AB405" name="ItemDetail"/>
    <protectedRange sqref="J5:J7 I16 K16 C5:C15 F5:G15" name="MainInput"/>
    <protectedRange sqref="AF12:BC17 AV2:BC11" name="Clustering"/>
    <protectedRange sqref="V25:W25" name="UserMetrics_2"/>
    <protectedRange sqref="AF2:AU11" name="Clustering_1"/>
    <protectedRange sqref="AF26:AT26 AF28:AT28 AF30:AT30 AF32:AT32 AF34:AS34" name="ItemUnitCount_1"/>
  </protectedRanges>
  <mergeCells count="12">
    <mergeCell ref="R23:U23"/>
    <mergeCell ref="X23:AA23"/>
    <mergeCell ref="AE25:AE403"/>
    <mergeCell ref="AE1:AE17"/>
    <mergeCell ref="B2:B3"/>
    <mergeCell ref="C2:C3"/>
    <mergeCell ref="D2:D3"/>
    <mergeCell ref="E2:F3"/>
    <mergeCell ref="H2:H3"/>
    <mergeCell ref="I2:I3"/>
    <mergeCell ref="J2:J3"/>
    <mergeCell ref="K2:K3"/>
  </mergeCells>
  <phoneticPr fontId="60" type="noConversion"/>
  <conditionalFormatting sqref="AF5">
    <cfRule type="duplicateValues" dxfId="67" priority="15"/>
    <cfRule type="duplicateValues" dxfId="66" priority="16"/>
    <cfRule type="duplicateValues" dxfId="65" priority="19"/>
    <cfRule type="duplicateValues" dxfId="64" priority="20"/>
    <cfRule type="duplicateValues" dxfId="63" priority="21"/>
    <cfRule type="duplicateValues" dxfId="62" priority="22"/>
    <cfRule type="duplicateValues" dxfId="61" priority="29"/>
    <cfRule type="duplicateValues" dxfId="60" priority="30"/>
    <cfRule type="duplicateValues" dxfId="59" priority="31"/>
    <cfRule type="duplicateValues" dxfId="58" priority="32"/>
    <cfRule type="duplicateValues" dxfId="57" priority="37"/>
    <cfRule type="duplicateValues" dxfId="56" priority="38"/>
  </conditionalFormatting>
  <conditionalFormatting sqref="AF2:AK2">
    <cfRule type="duplicateValues" dxfId="55" priority="5"/>
    <cfRule type="duplicateValues" dxfId="54" priority="6"/>
  </conditionalFormatting>
  <conditionalFormatting sqref="AF2:AN2">
    <cfRule type="duplicateValues" dxfId="53" priority="1"/>
    <cfRule type="duplicateValues" dxfId="52" priority="2"/>
    <cfRule type="duplicateValues" dxfId="51" priority="3"/>
    <cfRule type="duplicateValues" dxfId="50" priority="4"/>
  </conditionalFormatting>
  <conditionalFormatting sqref="AF5:AN5">
    <cfRule type="duplicateValues" dxfId="49" priority="62"/>
  </conditionalFormatting>
  <conditionalFormatting sqref="AF2:AU11">
    <cfRule type="duplicateValues" dxfId="48" priority="65"/>
  </conditionalFormatting>
  <conditionalFormatting sqref="AF12:BB17 AV2:BB11">
    <cfRule type="duplicateValues" dxfId="47" priority="66"/>
  </conditionalFormatting>
  <conditionalFormatting sqref="AF12:BB18 AV2:BB11">
    <cfRule type="duplicateValues" dxfId="46" priority="67"/>
  </conditionalFormatting>
  <conditionalFormatting sqref="AG5">
    <cfRule type="duplicateValues" dxfId="45" priority="12"/>
    <cfRule type="duplicateValues" dxfId="44" priority="25"/>
    <cfRule type="duplicateValues" dxfId="43" priority="26"/>
    <cfRule type="duplicateValues" dxfId="42" priority="35"/>
    <cfRule type="duplicateValues" dxfId="41" priority="36"/>
    <cfRule type="duplicateValues" dxfId="40" priority="41"/>
    <cfRule type="duplicateValues" dxfId="39" priority="42"/>
    <cfRule type="duplicateValues" dxfId="38" priority="49"/>
    <cfRule type="duplicateValues" dxfId="37" priority="50"/>
  </conditionalFormatting>
  <conditionalFormatting sqref="AG6">
    <cfRule type="duplicateValues" dxfId="36" priority="43"/>
    <cfRule type="duplicateValues" dxfId="35" priority="44"/>
    <cfRule type="duplicateValues" dxfId="34" priority="45"/>
    <cfRule type="duplicateValues" dxfId="33" priority="46"/>
    <cfRule type="duplicateValues" dxfId="32" priority="47"/>
    <cfRule type="duplicateValues" dxfId="31" priority="48"/>
  </conditionalFormatting>
  <conditionalFormatting sqref="AH5">
    <cfRule type="duplicateValues" dxfId="30" priority="11"/>
    <cfRule type="duplicateValues" dxfId="29" priority="14"/>
    <cfRule type="duplicateValues" dxfId="28" priority="18"/>
    <cfRule type="duplicateValues" dxfId="27" priority="28"/>
    <cfRule type="duplicateValues" dxfId="26" priority="60"/>
    <cfRule type="duplicateValues" dxfId="25" priority="61"/>
  </conditionalFormatting>
  <conditionalFormatting sqref="AH6">
    <cfRule type="duplicateValues" dxfId="24" priority="54"/>
    <cfRule type="duplicateValues" dxfId="23" priority="55"/>
    <cfRule type="duplicateValues" dxfId="22" priority="56"/>
    <cfRule type="duplicateValues" dxfId="21" priority="57"/>
    <cfRule type="duplicateValues" dxfId="20" priority="58"/>
    <cfRule type="duplicateValues" dxfId="19" priority="59"/>
  </conditionalFormatting>
  <conditionalFormatting sqref="AI5">
    <cfRule type="duplicateValues" dxfId="18" priority="13"/>
    <cfRule type="duplicateValues" dxfId="17" priority="17"/>
    <cfRule type="duplicateValues" dxfId="16" priority="24"/>
    <cfRule type="duplicateValues" dxfId="15" priority="27"/>
    <cfRule type="duplicateValues" dxfId="14" priority="34"/>
    <cfRule type="duplicateValues" dxfId="13" priority="40"/>
  </conditionalFormatting>
  <conditionalFormatting sqref="AJ5">
    <cfRule type="duplicateValues" dxfId="12" priority="23"/>
    <cfRule type="duplicateValues" dxfId="11" priority="33"/>
    <cfRule type="duplicateValues" dxfId="10" priority="39"/>
    <cfRule type="duplicateValues" dxfId="9" priority="53"/>
  </conditionalFormatting>
  <conditionalFormatting sqref="AJ6">
    <cfRule type="duplicateValues" dxfId="8" priority="52"/>
  </conditionalFormatting>
  <conditionalFormatting sqref="AK5">
    <cfRule type="duplicateValues" dxfId="7" priority="51"/>
  </conditionalFormatting>
  <conditionalFormatting sqref="AK2:AN2">
    <cfRule type="duplicateValues" dxfId="6" priority="7"/>
    <cfRule type="duplicateValues" dxfId="5" priority="8"/>
    <cfRule type="duplicateValues" dxfId="4" priority="9"/>
  </conditionalFormatting>
  <conditionalFormatting sqref="AM2:AN2 AF3:AN4">
    <cfRule type="duplicateValues" dxfId="3" priority="10"/>
  </conditionalFormatting>
  <conditionalFormatting sqref="AM5:AN6 AN2:AN4 AO2:AO6 AF7:AO7">
    <cfRule type="duplicateValues" dxfId="2" priority="63"/>
  </conditionalFormatting>
  <conditionalFormatting sqref="AP2:AU7 AF8:AU11">
    <cfRule type="duplicateValues" dxfId="1" priority="64"/>
  </conditionalFormatting>
  <dataValidations count="7">
    <dataValidation allowBlank="1" showInputMessage="1" sqref="C10" xr:uid="{BAF2893D-6867-4326-AC47-8698258A24CA}"/>
    <dataValidation type="date" allowBlank="1" showInputMessage="1" showErrorMessage="1" error="Enter a Valid Date" sqref="F13:F14" xr:uid="{7FF213DE-5C97-40B8-B8AC-37EC8CDAFF08}">
      <formula1>42005</formula1>
      <formula2>46022</formula2>
    </dataValidation>
    <dataValidation type="list" allowBlank="1" showInputMessage="1" showErrorMessage="1" error="Input must be either &quot;Yes&quot; or &quot;No&quot;" sqref="F6 F10:F12" xr:uid="{25B96835-1695-4D72-9573-41420D32B39F}">
      <formula1>"Yes,No"</formula1>
    </dataValidation>
    <dataValidation type="list" allowBlank="1" showInputMessage="1" showErrorMessage="1" sqref="J5" xr:uid="{DAB84119-4237-4790-BA00-F8FA416755CE}">
      <formula1>"Store,Warehouse"</formula1>
    </dataValidation>
    <dataValidation type="list" allowBlank="1" showInputMessage="1" showErrorMessage="1" sqref="F9" xr:uid="{2BB9655B-6DCF-46B9-A9ED-AA5C364781EC}">
      <formula1>"N/B,BRB"</formula1>
    </dataValidation>
    <dataValidation type="list" allowBlank="1" showInputMessage="1" showErrorMessage="1" sqref="F8" xr:uid="{50634933-2E61-4B7E-8AF0-403D84B06736}">
      <formula1>"0,1,2,3,4,5"</formula1>
    </dataValidation>
    <dataValidation type="list" allowBlank="1" showInputMessage="1" showErrorMessage="1" sqref="J6" xr:uid="{B6AD8954-0D33-4259-954B-95465F4B0972}">
      <formula1>"Consolidation,Cross Dock"</formula1>
    </dataValidation>
  </dataValidations>
  <pageMargins left="0.2" right="0.2" top="0.5" bottom="0.5" header="0" footer="0"/>
  <pageSetup paperSize="5" scale="42" fitToHeight="30" orientation="landscape" r:id="rId1"/>
  <headerFooter alignWithMargins="0">
    <oddFooter>&amp;L&amp;"Comic Sans MS,Regular"&amp;F&amp;R&amp;"Comic Sans MS,Regular"&amp;D  &amp;T</oddFooter>
  </headerFooter>
  <drawing r:id="rId2"/>
  <legacyDrawing r:id="rId3"/>
  <tableParts count="3"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EC44-4A4D-4D74-8861-CE5F67747206}">
  <sheetPr>
    <tabColor rgb="FFFFFF00"/>
  </sheetPr>
  <dimension ref="A1:K296"/>
  <sheetViews>
    <sheetView topLeftCell="B13" workbookViewId="0">
      <selection activeCell="F1" sqref="F1:G1"/>
    </sheetView>
  </sheetViews>
  <sheetFormatPr defaultRowHeight="15" x14ac:dyDescent="0.2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 x14ac:dyDescent="0.25">
      <c r="A1" s="42" t="s">
        <v>246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71</v>
      </c>
      <c r="G1" s="43" t="s">
        <v>818</v>
      </c>
      <c r="H1" s="43" t="s">
        <v>52</v>
      </c>
      <c r="I1" s="43" t="s">
        <v>703</v>
      </c>
      <c r="J1" s="43" t="s">
        <v>710</v>
      </c>
      <c r="K1" s="43" t="s">
        <v>53</v>
      </c>
    </row>
    <row r="2" spans="1:11" x14ac:dyDescent="0.25">
      <c r="A2" s="38" t="s">
        <v>176</v>
      </c>
      <c r="B2" s="38" t="s">
        <v>80</v>
      </c>
      <c r="C2" s="38" t="s">
        <v>157</v>
      </c>
      <c r="F2" s="3" t="s">
        <v>291</v>
      </c>
      <c r="G2" s="3" t="s">
        <v>147</v>
      </c>
      <c r="K2" s="3" t="s">
        <v>659</v>
      </c>
    </row>
    <row r="3" spans="1:11" x14ac:dyDescent="0.25">
      <c r="A3" s="38" t="s">
        <v>172</v>
      </c>
      <c r="B3" s="38" t="s">
        <v>81</v>
      </c>
      <c r="C3" s="38" t="s">
        <v>240</v>
      </c>
      <c r="D3" t="s">
        <v>332</v>
      </c>
      <c r="E3" t="s">
        <v>328</v>
      </c>
      <c r="F3" s="3" t="s">
        <v>292</v>
      </c>
      <c r="G3" s="3" t="s">
        <v>146</v>
      </c>
      <c r="H3" s="3" t="s">
        <v>588</v>
      </c>
      <c r="I3" t="s">
        <v>704</v>
      </c>
      <c r="J3" t="s">
        <v>711</v>
      </c>
      <c r="K3" s="3" t="s">
        <v>597</v>
      </c>
    </row>
    <row r="4" spans="1:11" x14ac:dyDescent="0.25">
      <c r="A4" s="38" t="s">
        <v>82</v>
      </c>
      <c r="B4" s="38" t="s">
        <v>82</v>
      </c>
      <c r="C4" s="38" t="s">
        <v>240</v>
      </c>
      <c r="D4" t="s">
        <v>329</v>
      </c>
      <c r="E4" t="s">
        <v>327</v>
      </c>
      <c r="F4" s="3" t="s">
        <v>293</v>
      </c>
      <c r="G4" s="3" t="s">
        <v>133</v>
      </c>
      <c r="H4" s="3" t="s">
        <v>589</v>
      </c>
      <c r="I4" s="3" t="s">
        <v>705</v>
      </c>
      <c r="J4" s="3" t="s">
        <v>712</v>
      </c>
      <c r="K4" s="3" t="s">
        <v>598</v>
      </c>
    </row>
    <row r="5" spans="1:11" x14ac:dyDescent="0.25">
      <c r="A5" s="38" t="s">
        <v>179</v>
      </c>
      <c r="B5" s="38" t="s">
        <v>85</v>
      </c>
      <c r="C5" s="38" t="s">
        <v>85</v>
      </c>
      <c r="D5" s="3" t="s">
        <v>333</v>
      </c>
      <c r="E5" t="s">
        <v>732</v>
      </c>
      <c r="F5" s="3" t="s">
        <v>294</v>
      </c>
      <c r="G5" s="3" t="s">
        <v>148</v>
      </c>
      <c r="H5" s="3" t="s">
        <v>590</v>
      </c>
      <c r="I5" s="3" t="s">
        <v>706</v>
      </c>
      <c r="J5" s="3" t="s">
        <v>713</v>
      </c>
      <c r="K5" s="3" t="s">
        <v>599</v>
      </c>
    </row>
    <row r="6" spans="1:11" x14ac:dyDescent="0.25">
      <c r="A6" s="38" t="s">
        <v>177</v>
      </c>
      <c r="B6" s="38" t="s">
        <v>83</v>
      </c>
      <c r="C6" s="38" t="s">
        <v>158</v>
      </c>
      <c r="D6" s="3" t="s">
        <v>334</v>
      </c>
      <c r="E6" t="s">
        <v>817</v>
      </c>
      <c r="F6" s="3" t="s">
        <v>295</v>
      </c>
      <c r="G6" s="3" t="s">
        <v>134</v>
      </c>
      <c r="H6" s="3" t="s">
        <v>591</v>
      </c>
      <c r="I6" s="3" t="s">
        <v>707</v>
      </c>
      <c r="J6" s="3" t="s">
        <v>714</v>
      </c>
      <c r="K6" t="s">
        <v>600</v>
      </c>
    </row>
    <row r="7" spans="1:11" x14ac:dyDescent="0.25">
      <c r="A7" s="38" t="s">
        <v>178</v>
      </c>
      <c r="B7" s="38" t="s">
        <v>84</v>
      </c>
      <c r="C7" s="38" t="s">
        <v>159</v>
      </c>
      <c r="D7" t="s">
        <v>335</v>
      </c>
      <c r="E7" t="s">
        <v>326</v>
      </c>
      <c r="F7" s="3" t="s">
        <v>296</v>
      </c>
      <c r="G7" s="3" t="s">
        <v>135</v>
      </c>
      <c r="H7" t="s">
        <v>592</v>
      </c>
      <c r="I7" s="3" t="s">
        <v>708</v>
      </c>
      <c r="J7" s="3" t="s">
        <v>715</v>
      </c>
      <c r="K7" t="s">
        <v>601</v>
      </c>
    </row>
    <row r="8" spans="1:11" x14ac:dyDescent="0.25">
      <c r="A8" s="38" t="s">
        <v>181</v>
      </c>
      <c r="B8" s="38" t="s">
        <v>87</v>
      </c>
      <c r="C8" s="38" t="s">
        <v>161</v>
      </c>
      <c r="D8" t="s">
        <v>515</v>
      </c>
      <c r="E8" t="s">
        <v>325</v>
      </c>
      <c r="F8" s="3" t="s">
        <v>297</v>
      </c>
      <c r="G8" s="3" t="s">
        <v>254</v>
      </c>
      <c r="H8" t="s">
        <v>593</v>
      </c>
      <c r="I8" t="s">
        <v>709</v>
      </c>
      <c r="J8" t="s">
        <v>716</v>
      </c>
      <c r="K8" t="s">
        <v>602</v>
      </c>
    </row>
    <row r="9" spans="1:11" x14ac:dyDescent="0.25">
      <c r="A9" s="38" t="s">
        <v>255</v>
      </c>
      <c r="B9" s="38" t="s">
        <v>256</v>
      </c>
      <c r="C9" s="38" t="s">
        <v>162</v>
      </c>
      <c r="D9" t="s">
        <v>336</v>
      </c>
      <c r="E9" t="s">
        <v>324</v>
      </c>
      <c r="F9" s="3" t="s">
        <v>298</v>
      </c>
      <c r="G9" s="3" t="s">
        <v>136</v>
      </c>
      <c r="H9" t="s">
        <v>594</v>
      </c>
      <c r="J9" t="s">
        <v>717</v>
      </c>
      <c r="K9" t="s">
        <v>603</v>
      </c>
    </row>
    <row r="10" spans="1:11" x14ac:dyDescent="0.25">
      <c r="A10" s="38" t="s">
        <v>182</v>
      </c>
      <c r="B10" s="38" t="s">
        <v>88</v>
      </c>
      <c r="C10" s="38" t="s">
        <v>162</v>
      </c>
      <c r="D10" t="s">
        <v>516</v>
      </c>
      <c r="E10" t="s">
        <v>323</v>
      </c>
      <c r="F10" s="3" t="s">
        <v>299</v>
      </c>
      <c r="G10" s="3" t="s">
        <v>257</v>
      </c>
      <c r="H10" t="s">
        <v>595</v>
      </c>
      <c r="J10" t="s">
        <v>60</v>
      </c>
      <c r="K10" t="s">
        <v>604</v>
      </c>
    </row>
    <row r="11" spans="1:11" x14ac:dyDescent="0.25">
      <c r="A11" s="38" t="s">
        <v>183</v>
      </c>
      <c r="B11" s="38" t="s">
        <v>89</v>
      </c>
      <c r="C11" s="38" t="s">
        <v>162</v>
      </c>
      <c r="D11" t="s">
        <v>337</v>
      </c>
      <c r="E11" t="s">
        <v>322</v>
      </c>
      <c r="F11" s="3" t="s">
        <v>300</v>
      </c>
      <c r="G11" s="3" t="s">
        <v>258</v>
      </c>
      <c r="H11" t="s">
        <v>596</v>
      </c>
      <c r="J11" t="s">
        <v>718</v>
      </c>
      <c r="K11" t="s">
        <v>605</v>
      </c>
    </row>
    <row r="12" spans="1:11" x14ac:dyDescent="0.25">
      <c r="A12" s="38" t="s">
        <v>184</v>
      </c>
      <c r="B12" s="38" t="s">
        <v>90</v>
      </c>
      <c r="C12" s="38" t="s">
        <v>162</v>
      </c>
      <c r="D12" t="s">
        <v>338</v>
      </c>
      <c r="E12" t="s">
        <v>321</v>
      </c>
      <c r="F12" s="3" t="s">
        <v>301</v>
      </c>
      <c r="G12" s="3" t="s">
        <v>259</v>
      </c>
      <c r="H12" t="s">
        <v>587</v>
      </c>
      <c r="K12" t="s">
        <v>606</v>
      </c>
    </row>
    <row r="13" spans="1:11" x14ac:dyDescent="0.25">
      <c r="A13" s="38" t="s">
        <v>185</v>
      </c>
      <c r="B13" s="38" t="s">
        <v>91</v>
      </c>
      <c r="C13" s="38" t="s">
        <v>91</v>
      </c>
      <c r="D13" t="s">
        <v>517</v>
      </c>
      <c r="E13" t="s">
        <v>726</v>
      </c>
      <c r="F13" s="3" t="s">
        <v>302</v>
      </c>
      <c r="G13" s="3" t="s">
        <v>137</v>
      </c>
      <c r="K13" t="s">
        <v>607</v>
      </c>
    </row>
    <row r="14" spans="1:11" x14ac:dyDescent="0.25">
      <c r="A14" s="38" t="s">
        <v>186</v>
      </c>
      <c r="B14" s="38" t="s">
        <v>92</v>
      </c>
      <c r="C14" s="38" t="s">
        <v>163</v>
      </c>
      <c r="D14" t="s">
        <v>330</v>
      </c>
      <c r="E14" t="s">
        <v>724</v>
      </c>
      <c r="F14" s="3" t="s">
        <v>303</v>
      </c>
      <c r="G14" s="3" t="s">
        <v>138</v>
      </c>
      <c r="K14" t="s">
        <v>608</v>
      </c>
    </row>
    <row r="15" spans="1:11" x14ac:dyDescent="0.25">
      <c r="A15" s="38" t="s">
        <v>187</v>
      </c>
      <c r="B15" s="38" t="s">
        <v>93</v>
      </c>
      <c r="C15" s="38" t="s">
        <v>164</v>
      </c>
      <c r="D15" t="s">
        <v>518</v>
      </c>
      <c r="E15" t="s">
        <v>725</v>
      </c>
      <c r="F15" s="3" t="s">
        <v>304</v>
      </c>
      <c r="G15" s="3" t="s">
        <v>260</v>
      </c>
      <c r="K15" t="s">
        <v>609</v>
      </c>
    </row>
    <row r="16" spans="1:11" x14ac:dyDescent="0.25">
      <c r="A16" s="38" t="s">
        <v>261</v>
      </c>
      <c r="B16" s="38" t="s">
        <v>262</v>
      </c>
      <c r="C16" s="38" t="s">
        <v>164</v>
      </c>
      <c r="D16" t="s">
        <v>519</v>
      </c>
      <c r="E16" t="s">
        <v>320</v>
      </c>
      <c r="F16" s="3" t="s">
        <v>305</v>
      </c>
      <c r="G16" s="3" t="s">
        <v>263</v>
      </c>
      <c r="K16" t="s">
        <v>610</v>
      </c>
    </row>
    <row r="17" spans="1:11" x14ac:dyDescent="0.25">
      <c r="A17" s="38" t="s">
        <v>264</v>
      </c>
      <c r="B17" s="38" t="s">
        <v>265</v>
      </c>
      <c r="C17" s="38" t="s">
        <v>266</v>
      </c>
      <c r="D17" t="s">
        <v>339</v>
      </c>
      <c r="E17" t="s">
        <v>723</v>
      </c>
      <c r="F17" s="3" t="s">
        <v>306</v>
      </c>
      <c r="G17" s="3" t="s">
        <v>267</v>
      </c>
      <c r="K17" t="s">
        <v>611</v>
      </c>
    </row>
    <row r="18" spans="1:11" x14ac:dyDescent="0.25">
      <c r="A18" s="38" t="s">
        <v>188</v>
      </c>
      <c r="B18" s="38" t="s">
        <v>94</v>
      </c>
      <c r="C18" s="38" t="s">
        <v>165</v>
      </c>
      <c r="D18" t="s">
        <v>660</v>
      </c>
      <c r="E18" t="s">
        <v>319</v>
      </c>
      <c r="F18" s="3" t="s">
        <v>307</v>
      </c>
      <c r="G18" s="3" t="s">
        <v>139</v>
      </c>
      <c r="K18" t="s">
        <v>612</v>
      </c>
    </row>
    <row r="19" spans="1:11" x14ac:dyDescent="0.25">
      <c r="A19" s="38" t="s">
        <v>215</v>
      </c>
      <c r="B19" s="38" t="s">
        <v>119</v>
      </c>
      <c r="C19" s="38" t="s">
        <v>165</v>
      </c>
      <c r="D19" t="s">
        <v>340</v>
      </c>
      <c r="E19" t="s">
        <v>317</v>
      </c>
      <c r="F19" s="3" t="s">
        <v>308</v>
      </c>
      <c r="G19" s="3" t="s">
        <v>140</v>
      </c>
      <c r="K19" t="s">
        <v>613</v>
      </c>
    </row>
    <row r="20" spans="1:11" x14ac:dyDescent="0.25">
      <c r="A20" s="38" t="s">
        <v>268</v>
      </c>
      <c r="B20" s="38" t="s">
        <v>269</v>
      </c>
      <c r="C20" s="38" t="s">
        <v>270</v>
      </c>
      <c r="D20" t="s">
        <v>520</v>
      </c>
      <c r="E20" t="s">
        <v>722</v>
      </c>
      <c r="F20" s="3" t="s">
        <v>309</v>
      </c>
      <c r="G20" s="3" t="s">
        <v>141</v>
      </c>
      <c r="K20" t="s">
        <v>614</v>
      </c>
    </row>
    <row r="21" spans="1:11" x14ac:dyDescent="0.25">
      <c r="A21" s="38" t="s">
        <v>189</v>
      </c>
      <c r="B21" s="38" t="s">
        <v>95</v>
      </c>
      <c r="C21" s="38" t="s">
        <v>166</v>
      </c>
      <c r="D21" t="s">
        <v>341</v>
      </c>
      <c r="E21" t="s">
        <v>727</v>
      </c>
      <c r="F21" s="3" t="s">
        <v>310</v>
      </c>
      <c r="G21" s="3" t="s">
        <v>149</v>
      </c>
      <c r="K21" t="s">
        <v>615</v>
      </c>
    </row>
    <row r="22" spans="1:11" x14ac:dyDescent="0.25">
      <c r="A22" s="38" t="s">
        <v>190</v>
      </c>
      <c r="B22" s="38" t="s">
        <v>96</v>
      </c>
      <c r="C22" s="38" t="s">
        <v>166</v>
      </c>
      <c r="D22" t="s">
        <v>342</v>
      </c>
      <c r="E22" t="s">
        <v>728</v>
      </c>
      <c r="F22" s="3" t="s">
        <v>311</v>
      </c>
      <c r="G22" s="3" t="s">
        <v>142</v>
      </c>
      <c r="K22" t="s">
        <v>616</v>
      </c>
    </row>
    <row r="23" spans="1:11" x14ac:dyDescent="0.25">
      <c r="A23" s="38" t="s">
        <v>191</v>
      </c>
      <c r="B23" s="38" t="s">
        <v>97</v>
      </c>
      <c r="C23" s="38" t="s">
        <v>167</v>
      </c>
      <c r="D23" t="s">
        <v>343</v>
      </c>
      <c r="E23" t="s">
        <v>729</v>
      </c>
      <c r="F23" s="3" t="s">
        <v>312</v>
      </c>
      <c r="G23" s="3" t="s">
        <v>143</v>
      </c>
      <c r="K23" t="s">
        <v>617</v>
      </c>
    </row>
    <row r="24" spans="1:11" x14ac:dyDescent="0.25">
      <c r="A24" s="38" t="s">
        <v>271</v>
      </c>
      <c r="B24" s="38" t="s">
        <v>272</v>
      </c>
      <c r="C24" s="3" t="s">
        <v>271</v>
      </c>
      <c r="D24" t="s">
        <v>344</v>
      </c>
      <c r="E24" t="s">
        <v>730</v>
      </c>
      <c r="F24" s="3" t="s">
        <v>313</v>
      </c>
      <c r="G24" s="3" t="s">
        <v>273</v>
      </c>
      <c r="K24" t="s">
        <v>618</v>
      </c>
    </row>
    <row r="25" spans="1:11" x14ac:dyDescent="0.25">
      <c r="A25" s="38" t="s">
        <v>192</v>
      </c>
      <c r="B25" s="38" t="s">
        <v>98</v>
      </c>
      <c r="C25" s="38" t="s">
        <v>168</v>
      </c>
      <c r="D25" s="3" t="s">
        <v>521</v>
      </c>
      <c r="E25" t="s">
        <v>731</v>
      </c>
      <c r="F25" s="3" t="s">
        <v>314</v>
      </c>
      <c r="G25" s="3" t="s">
        <v>145</v>
      </c>
      <c r="K25" t="s">
        <v>619</v>
      </c>
    </row>
    <row r="26" spans="1:11" x14ac:dyDescent="0.25">
      <c r="A26" s="38" t="s">
        <v>274</v>
      </c>
      <c r="B26" s="38" t="s">
        <v>275</v>
      </c>
      <c r="C26" s="38" t="s">
        <v>168</v>
      </c>
      <c r="D26" t="s">
        <v>345</v>
      </c>
      <c r="E26" t="s">
        <v>318</v>
      </c>
      <c r="F26" s="3" t="s">
        <v>315</v>
      </c>
      <c r="G26" s="3" t="s">
        <v>144</v>
      </c>
      <c r="K26" t="s">
        <v>620</v>
      </c>
    </row>
    <row r="27" spans="1:11" x14ac:dyDescent="0.25">
      <c r="A27" s="38" t="s">
        <v>193</v>
      </c>
      <c r="B27" s="38" t="s">
        <v>99</v>
      </c>
      <c r="C27" s="38" t="s">
        <v>99</v>
      </c>
      <c r="D27" t="s">
        <v>661</v>
      </c>
      <c r="F27" s="3" t="s">
        <v>316</v>
      </c>
      <c r="G27" s="3" t="s">
        <v>276</v>
      </c>
      <c r="K27" t="s">
        <v>621</v>
      </c>
    </row>
    <row r="28" spans="1:11" x14ac:dyDescent="0.25">
      <c r="A28" s="38" t="s">
        <v>277</v>
      </c>
      <c r="B28" s="38" t="s">
        <v>278</v>
      </c>
      <c r="C28" s="38" t="s">
        <v>277</v>
      </c>
      <c r="D28" t="s">
        <v>346</v>
      </c>
      <c r="K28" t="s">
        <v>622</v>
      </c>
    </row>
    <row r="29" spans="1:11" x14ac:dyDescent="0.25">
      <c r="A29" s="38" t="s">
        <v>227</v>
      </c>
      <c r="B29" s="38" t="s">
        <v>226</v>
      </c>
      <c r="C29" s="38" t="s">
        <v>244</v>
      </c>
      <c r="D29" t="s">
        <v>662</v>
      </c>
      <c r="K29" t="s">
        <v>623</v>
      </c>
    </row>
    <row r="30" spans="1:11" x14ac:dyDescent="0.25">
      <c r="A30" s="38" t="s">
        <v>229</v>
      </c>
      <c r="B30" s="38" t="s">
        <v>228</v>
      </c>
      <c r="C30" s="38" t="s">
        <v>244</v>
      </c>
      <c r="D30" t="s">
        <v>347</v>
      </c>
      <c r="K30" t="s">
        <v>624</v>
      </c>
    </row>
    <row r="31" spans="1:11" x14ac:dyDescent="0.25">
      <c r="A31" s="38" t="s">
        <v>231</v>
      </c>
      <c r="B31" s="38" t="s">
        <v>230</v>
      </c>
      <c r="C31" s="38" t="s">
        <v>244</v>
      </c>
      <c r="D31" t="s">
        <v>663</v>
      </c>
      <c r="K31" t="s">
        <v>625</v>
      </c>
    </row>
    <row r="32" spans="1:11" x14ac:dyDescent="0.25">
      <c r="A32" s="38" t="s">
        <v>233</v>
      </c>
      <c r="B32" s="38" t="s">
        <v>232</v>
      </c>
      <c r="C32" s="38" t="s">
        <v>244</v>
      </c>
      <c r="D32" t="s">
        <v>331</v>
      </c>
      <c r="K32" t="s">
        <v>626</v>
      </c>
    </row>
    <row r="33" spans="1:11" x14ac:dyDescent="0.25">
      <c r="A33" s="38" t="s">
        <v>194</v>
      </c>
      <c r="B33" s="38" t="s">
        <v>100</v>
      </c>
      <c r="C33" s="38" t="s">
        <v>100</v>
      </c>
      <c r="D33" t="s">
        <v>348</v>
      </c>
      <c r="K33" t="s">
        <v>627</v>
      </c>
    </row>
    <row r="34" spans="1:11" x14ac:dyDescent="0.25">
      <c r="A34" s="38" t="s">
        <v>196</v>
      </c>
      <c r="B34" s="38" t="s">
        <v>102</v>
      </c>
      <c r="C34" s="38" t="s">
        <v>101</v>
      </c>
      <c r="D34" s="3" t="s">
        <v>664</v>
      </c>
      <c r="K34" t="s">
        <v>628</v>
      </c>
    </row>
    <row r="35" spans="1:11" x14ac:dyDescent="0.25">
      <c r="A35" s="38" t="s">
        <v>197</v>
      </c>
      <c r="B35" s="38" t="s">
        <v>103</v>
      </c>
      <c r="C35" s="38" t="s">
        <v>101</v>
      </c>
      <c r="D35" t="s">
        <v>349</v>
      </c>
      <c r="K35" t="s">
        <v>629</v>
      </c>
    </row>
    <row r="36" spans="1:11" x14ac:dyDescent="0.25">
      <c r="A36" s="38" t="s">
        <v>195</v>
      </c>
      <c r="B36" s="38" t="s">
        <v>101</v>
      </c>
      <c r="C36" s="38" t="s">
        <v>101</v>
      </c>
      <c r="D36" t="s">
        <v>522</v>
      </c>
      <c r="K36" t="s">
        <v>630</v>
      </c>
    </row>
    <row r="37" spans="1:11" x14ac:dyDescent="0.25">
      <c r="A37" s="38" t="s">
        <v>216</v>
      </c>
      <c r="B37" s="38" t="s">
        <v>120</v>
      </c>
      <c r="C37" s="38" t="s">
        <v>120</v>
      </c>
      <c r="D37" t="s">
        <v>350</v>
      </c>
      <c r="K37" t="s">
        <v>631</v>
      </c>
    </row>
    <row r="38" spans="1:11" x14ac:dyDescent="0.25">
      <c r="A38" s="38" t="s">
        <v>217</v>
      </c>
      <c r="B38" s="38" t="s">
        <v>121</v>
      </c>
      <c r="C38" s="38" t="s">
        <v>120</v>
      </c>
      <c r="D38" t="s">
        <v>351</v>
      </c>
      <c r="K38" t="s">
        <v>632</v>
      </c>
    </row>
    <row r="39" spans="1:11" x14ac:dyDescent="0.25">
      <c r="A39" s="38" t="s">
        <v>198</v>
      </c>
      <c r="B39" s="38" t="s">
        <v>104</v>
      </c>
      <c r="C39" s="38" t="s">
        <v>104</v>
      </c>
      <c r="D39" t="s">
        <v>352</v>
      </c>
      <c r="K39" t="s">
        <v>633</v>
      </c>
    </row>
    <row r="40" spans="1:11" x14ac:dyDescent="0.25">
      <c r="A40" s="38" t="s">
        <v>199</v>
      </c>
      <c r="B40" s="38" t="s">
        <v>105</v>
      </c>
      <c r="C40" s="38" t="s">
        <v>169</v>
      </c>
      <c r="D40" t="s">
        <v>665</v>
      </c>
      <c r="K40" t="s">
        <v>634</v>
      </c>
    </row>
    <row r="41" spans="1:11" x14ac:dyDescent="0.25">
      <c r="A41" s="38" t="s">
        <v>201</v>
      </c>
      <c r="B41" s="38" t="s">
        <v>107</v>
      </c>
      <c r="C41" s="38" t="s">
        <v>170</v>
      </c>
      <c r="D41" t="s">
        <v>523</v>
      </c>
      <c r="K41" t="s">
        <v>635</v>
      </c>
    </row>
    <row r="42" spans="1:11" x14ac:dyDescent="0.25">
      <c r="A42" s="38" t="s">
        <v>202</v>
      </c>
      <c r="B42" s="38" t="s">
        <v>108</v>
      </c>
      <c r="C42" s="38" t="s">
        <v>170</v>
      </c>
      <c r="D42" t="s">
        <v>353</v>
      </c>
      <c r="K42" t="s">
        <v>636</v>
      </c>
    </row>
    <row r="43" spans="1:11" x14ac:dyDescent="0.25">
      <c r="A43" s="38" t="s">
        <v>203</v>
      </c>
      <c r="B43" s="38" t="s">
        <v>109</v>
      </c>
      <c r="C43" s="38" t="s">
        <v>170</v>
      </c>
      <c r="D43" t="s">
        <v>354</v>
      </c>
      <c r="K43" t="s">
        <v>637</v>
      </c>
    </row>
    <row r="44" spans="1:11" x14ac:dyDescent="0.25">
      <c r="A44" s="38" t="s">
        <v>204</v>
      </c>
      <c r="B44" s="38" t="s">
        <v>110</v>
      </c>
      <c r="C44" s="38" t="s">
        <v>170</v>
      </c>
      <c r="D44" t="s">
        <v>666</v>
      </c>
      <c r="K44" t="s">
        <v>638</v>
      </c>
    </row>
    <row r="45" spans="1:11" x14ac:dyDescent="0.25">
      <c r="A45" s="38" t="s">
        <v>205</v>
      </c>
      <c r="B45" s="38" t="s">
        <v>111</v>
      </c>
      <c r="C45" s="38" t="s">
        <v>170</v>
      </c>
      <c r="D45" t="s">
        <v>355</v>
      </c>
      <c r="K45" t="s">
        <v>639</v>
      </c>
    </row>
    <row r="46" spans="1:11" x14ac:dyDescent="0.25">
      <c r="A46" s="38" t="s">
        <v>200</v>
      </c>
      <c r="B46" s="38" t="s">
        <v>106</v>
      </c>
      <c r="C46" s="38" t="s">
        <v>170</v>
      </c>
      <c r="D46" t="s">
        <v>524</v>
      </c>
      <c r="K46" t="s">
        <v>640</v>
      </c>
    </row>
    <row r="47" spans="1:11" x14ac:dyDescent="0.25">
      <c r="A47" s="38" t="s">
        <v>235</v>
      </c>
      <c r="B47" s="38" t="s">
        <v>234</v>
      </c>
      <c r="C47" s="38" t="s">
        <v>170</v>
      </c>
      <c r="D47" t="s">
        <v>356</v>
      </c>
      <c r="K47" t="s">
        <v>641</v>
      </c>
    </row>
    <row r="48" spans="1:11" x14ac:dyDescent="0.25">
      <c r="A48" s="38" t="s">
        <v>180</v>
      </c>
      <c r="B48" s="38" t="s">
        <v>86</v>
      </c>
      <c r="C48" s="38" t="s">
        <v>160</v>
      </c>
      <c r="D48" t="s">
        <v>357</v>
      </c>
      <c r="K48" t="s">
        <v>642</v>
      </c>
    </row>
    <row r="49" spans="1:11" x14ac:dyDescent="0.25">
      <c r="A49" s="38" t="s">
        <v>279</v>
      </c>
      <c r="B49" s="38" t="s">
        <v>280</v>
      </c>
      <c r="C49" s="38" t="s">
        <v>160</v>
      </c>
      <c r="D49" t="s">
        <v>358</v>
      </c>
      <c r="K49" t="s">
        <v>643</v>
      </c>
    </row>
    <row r="50" spans="1:11" x14ac:dyDescent="0.25">
      <c r="A50" s="38" t="s">
        <v>281</v>
      </c>
      <c r="B50" s="38" t="s">
        <v>282</v>
      </c>
      <c r="C50" s="38" t="s">
        <v>283</v>
      </c>
      <c r="D50" t="s">
        <v>667</v>
      </c>
      <c r="K50" t="s">
        <v>644</v>
      </c>
    </row>
    <row r="51" spans="1:11" x14ac:dyDescent="0.25">
      <c r="A51" s="38" t="s">
        <v>206</v>
      </c>
      <c r="B51" s="38" t="s">
        <v>112</v>
      </c>
      <c r="C51" s="38" t="s">
        <v>112</v>
      </c>
      <c r="D51" t="s">
        <v>359</v>
      </c>
      <c r="K51" t="s">
        <v>645</v>
      </c>
    </row>
    <row r="52" spans="1:11" x14ac:dyDescent="0.25">
      <c r="A52" s="38" t="s">
        <v>207</v>
      </c>
      <c r="B52" s="38" t="s">
        <v>113</v>
      </c>
      <c r="C52" s="38" t="s">
        <v>171</v>
      </c>
      <c r="D52" t="s">
        <v>525</v>
      </c>
      <c r="K52" t="s">
        <v>646</v>
      </c>
    </row>
    <row r="53" spans="1:11" x14ac:dyDescent="0.25">
      <c r="A53" s="38" t="s">
        <v>237</v>
      </c>
      <c r="B53" s="38" t="s">
        <v>236</v>
      </c>
      <c r="C53" s="38" t="s">
        <v>245</v>
      </c>
      <c r="D53" t="s">
        <v>360</v>
      </c>
      <c r="K53" t="s">
        <v>647</v>
      </c>
    </row>
    <row r="54" spans="1:11" x14ac:dyDescent="0.25">
      <c r="A54" s="38" t="s">
        <v>239</v>
      </c>
      <c r="B54" s="38" t="s">
        <v>238</v>
      </c>
      <c r="C54" s="38" t="s">
        <v>245</v>
      </c>
      <c r="D54" t="s">
        <v>526</v>
      </c>
      <c r="K54" t="s">
        <v>648</v>
      </c>
    </row>
    <row r="55" spans="1:11" x14ac:dyDescent="0.25">
      <c r="A55" s="38" t="s">
        <v>208</v>
      </c>
      <c r="B55" s="38" t="s">
        <v>114</v>
      </c>
      <c r="C55" s="38" t="s">
        <v>720</v>
      </c>
      <c r="D55" t="s">
        <v>668</v>
      </c>
      <c r="K55" t="s">
        <v>649</v>
      </c>
    </row>
    <row r="56" spans="1:11" x14ac:dyDescent="0.25">
      <c r="A56" s="38" t="s">
        <v>209</v>
      </c>
      <c r="B56" s="38" t="s">
        <v>115</v>
      </c>
      <c r="C56" s="38" t="s">
        <v>175</v>
      </c>
      <c r="D56" s="3" t="s">
        <v>527</v>
      </c>
      <c r="K56" t="s">
        <v>650</v>
      </c>
    </row>
    <row r="57" spans="1:11" x14ac:dyDescent="0.25">
      <c r="A57" s="38" t="s">
        <v>210</v>
      </c>
      <c r="B57" s="38" t="s">
        <v>116</v>
      </c>
      <c r="C57" s="38" t="s">
        <v>175</v>
      </c>
      <c r="D57" t="s">
        <v>528</v>
      </c>
      <c r="K57" t="s">
        <v>651</v>
      </c>
    </row>
    <row r="58" spans="1:11" x14ac:dyDescent="0.25">
      <c r="A58" s="38" t="s">
        <v>211</v>
      </c>
      <c r="B58" s="38" t="s">
        <v>117</v>
      </c>
      <c r="C58" s="38" t="s">
        <v>173</v>
      </c>
      <c r="D58" t="s">
        <v>361</v>
      </c>
    </row>
    <row r="59" spans="1:11" x14ac:dyDescent="0.25">
      <c r="A59" s="38" t="s">
        <v>212</v>
      </c>
      <c r="B59" s="38" t="s">
        <v>118</v>
      </c>
      <c r="C59" s="38" t="s">
        <v>241</v>
      </c>
      <c r="D59" t="s">
        <v>529</v>
      </c>
    </row>
    <row r="60" spans="1:11" x14ac:dyDescent="0.25">
      <c r="A60" s="38" t="s">
        <v>214</v>
      </c>
      <c r="B60" s="38" t="s">
        <v>213</v>
      </c>
      <c r="C60" s="38" t="s">
        <v>213</v>
      </c>
      <c r="D60" t="s">
        <v>530</v>
      </c>
    </row>
    <row r="61" spans="1:11" x14ac:dyDescent="0.25">
      <c r="A61" s="38" t="s">
        <v>284</v>
      </c>
      <c r="B61" s="38" t="s">
        <v>285</v>
      </c>
      <c r="C61" s="38" t="s">
        <v>721</v>
      </c>
      <c r="D61" t="s">
        <v>362</v>
      </c>
    </row>
    <row r="62" spans="1:11" x14ac:dyDescent="0.25">
      <c r="A62" s="38" t="s">
        <v>218</v>
      </c>
      <c r="B62" s="38" t="s">
        <v>122</v>
      </c>
      <c r="C62" s="38" t="s">
        <v>122</v>
      </c>
      <c r="D62" s="3" t="s">
        <v>363</v>
      </c>
    </row>
    <row r="63" spans="1:11" x14ac:dyDescent="0.25">
      <c r="A63" s="38" t="s">
        <v>220</v>
      </c>
      <c r="B63" s="38" t="s">
        <v>124</v>
      </c>
      <c r="C63" s="38" t="s">
        <v>242</v>
      </c>
      <c r="D63" t="s">
        <v>364</v>
      </c>
    </row>
    <row r="64" spans="1:11" x14ac:dyDescent="0.25">
      <c r="A64" s="38" t="s">
        <v>222</v>
      </c>
      <c r="B64" s="38" t="s">
        <v>126</v>
      </c>
      <c r="C64" s="38" t="s">
        <v>242</v>
      </c>
      <c r="D64" t="s">
        <v>365</v>
      </c>
    </row>
    <row r="65" spans="1:4" x14ac:dyDescent="0.25">
      <c r="A65" s="38" t="s">
        <v>223</v>
      </c>
      <c r="B65" s="38" t="s">
        <v>127</v>
      </c>
      <c r="C65" s="38" t="s">
        <v>242</v>
      </c>
      <c r="D65" t="s">
        <v>366</v>
      </c>
    </row>
    <row r="66" spans="1:4" x14ac:dyDescent="0.25">
      <c r="A66" s="38" t="s">
        <v>221</v>
      </c>
      <c r="B66" s="38" t="s">
        <v>125</v>
      </c>
      <c r="C66" s="38" t="s">
        <v>242</v>
      </c>
      <c r="D66" t="s">
        <v>367</v>
      </c>
    </row>
    <row r="67" spans="1:4" x14ac:dyDescent="0.25">
      <c r="A67" s="38" t="s">
        <v>219</v>
      </c>
      <c r="B67" s="38" t="s">
        <v>123</v>
      </c>
      <c r="C67" s="38" t="s">
        <v>242</v>
      </c>
      <c r="D67" t="s">
        <v>669</v>
      </c>
    </row>
    <row r="68" spans="1:4" x14ac:dyDescent="0.25">
      <c r="A68" s="38" t="s">
        <v>224</v>
      </c>
      <c r="B68" s="38" t="s">
        <v>128</v>
      </c>
      <c r="C68" s="38" t="s">
        <v>243</v>
      </c>
      <c r="D68" s="3" t="s">
        <v>368</v>
      </c>
    </row>
    <row r="69" spans="1:4" x14ac:dyDescent="0.25">
      <c r="A69" s="38" t="s">
        <v>225</v>
      </c>
      <c r="B69" s="38" t="s">
        <v>129</v>
      </c>
      <c r="C69" s="38" t="s">
        <v>129</v>
      </c>
      <c r="D69" t="s">
        <v>670</v>
      </c>
    </row>
    <row r="70" spans="1:4" x14ac:dyDescent="0.25">
      <c r="A70" s="38" t="s">
        <v>286</v>
      </c>
      <c r="B70" s="38" t="s">
        <v>287</v>
      </c>
      <c r="C70" s="38" t="s">
        <v>288</v>
      </c>
      <c r="D70" t="s">
        <v>369</v>
      </c>
    </row>
    <row r="71" spans="1:4" x14ac:dyDescent="0.25">
      <c r="A71" s="38" t="s">
        <v>289</v>
      </c>
      <c r="B71" s="38" t="s">
        <v>290</v>
      </c>
      <c r="C71" s="38" t="s">
        <v>174</v>
      </c>
      <c r="D71" t="s">
        <v>370</v>
      </c>
    </row>
    <row r="72" spans="1:4" x14ac:dyDescent="0.25">
      <c r="D72" t="s">
        <v>371</v>
      </c>
    </row>
    <row r="73" spans="1:4" x14ac:dyDescent="0.25">
      <c r="D73" t="s">
        <v>372</v>
      </c>
    </row>
    <row r="74" spans="1:4" x14ac:dyDescent="0.25">
      <c r="D74" t="s">
        <v>531</v>
      </c>
    </row>
    <row r="75" spans="1:4" x14ac:dyDescent="0.25">
      <c r="D75" t="s">
        <v>373</v>
      </c>
    </row>
    <row r="76" spans="1:4" x14ac:dyDescent="0.25">
      <c r="D76" t="s">
        <v>532</v>
      </c>
    </row>
    <row r="77" spans="1:4" x14ac:dyDescent="0.25">
      <c r="D77" t="s">
        <v>374</v>
      </c>
    </row>
    <row r="78" spans="1:4" x14ac:dyDescent="0.25">
      <c r="D78" t="s">
        <v>533</v>
      </c>
    </row>
    <row r="79" spans="1:4" x14ac:dyDescent="0.25">
      <c r="D79" t="s">
        <v>375</v>
      </c>
    </row>
    <row r="80" spans="1:4" x14ac:dyDescent="0.25">
      <c r="D80" t="s">
        <v>534</v>
      </c>
    </row>
    <row r="81" spans="4:4" x14ac:dyDescent="0.25">
      <c r="D81" t="s">
        <v>376</v>
      </c>
    </row>
    <row r="82" spans="4:4" x14ac:dyDescent="0.25">
      <c r="D82" t="s">
        <v>377</v>
      </c>
    </row>
    <row r="83" spans="4:4" x14ac:dyDescent="0.25">
      <c r="D83" t="s">
        <v>671</v>
      </c>
    </row>
    <row r="84" spans="4:4" x14ac:dyDescent="0.25">
      <c r="D84" t="s">
        <v>535</v>
      </c>
    </row>
    <row r="85" spans="4:4" x14ac:dyDescent="0.25">
      <c r="D85" t="s">
        <v>378</v>
      </c>
    </row>
    <row r="86" spans="4:4" x14ac:dyDescent="0.25">
      <c r="D86" t="s">
        <v>379</v>
      </c>
    </row>
    <row r="87" spans="4:4" x14ac:dyDescent="0.25">
      <c r="D87" t="s">
        <v>380</v>
      </c>
    </row>
    <row r="88" spans="4:4" x14ac:dyDescent="0.25">
      <c r="D88" t="s">
        <v>536</v>
      </c>
    </row>
    <row r="89" spans="4:4" x14ac:dyDescent="0.25">
      <c r="D89" t="s">
        <v>537</v>
      </c>
    </row>
    <row r="90" spans="4:4" x14ac:dyDescent="0.25">
      <c r="D90" t="s">
        <v>672</v>
      </c>
    </row>
    <row r="91" spans="4:4" x14ac:dyDescent="0.25">
      <c r="D91" t="s">
        <v>381</v>
      </c>
    </row>
    <row r="92" spans="4:4" x14ac:dyDescent="0.25">
      <c r="D92" t="s">
        <v>382</v>
      </c>
    </row>
    <row r="93" spans="4:4" x14ac:dyDescent="0.25">
      <c r="D93" t="s">
        <v>383</v>
      </c>
    </row>
    <row r="94" spans="4:4" x14ac:dyDescent="0.25">
      <c r="D94" t="s">
        <v>384</v>
      </c>
    </row>
    <row r="95" spans="4:4" x14ac:dyDescent="0.25">
      <c r="D95" t="s">
        <v>385</v>
      </c>
    </row>
    <row r="96" spans="4:4" x14ac:dyDescent="0.25">
      <c r="D96" t="s">
        <v>386</v>
      </c>
    </row>
    <row r="97" spans="4:4" x14ac:dyDescent="0.25">
      <c r="D97" t="s">
        <v>673</v>
      </c>
    </row>
    <row r="98" spans="4:4" x14ac:dyDescent="0.25">
      <c r="D98" t="s">
        <v>387</v>
      </c>
    </row>
    <row r="99" spans="4:4" x14ac:dyDescent="0.25">
      <c r="D99" t="s">
        <v>388</v>
      </c>
    </row>
    <row r="100" spans="4:4" x14ac:dyDescent="0.25">
      <c r="D100" t="s">
        <v>389</v>
      </c>
    </row>
    <row r="101" spans="4:4" x14ac:dyDescent="0.25">
      <c r="D101" t="s">
        <v>390</v>
      </c>
    </row>
    <row r="102" spans="4:4" x14ac:dyDescent="0.25">
      <c r="D102" t="s">
        <v>674</v>
      </c>
    </row>
    <row r="103" spans="4:4" x14ac:dyDescent="0.25">
      <c r="D103" t="s">
        <v>391</v>
      </c>
    </row>
    <row r="104" spans="4:4" x14ac:dyDescent="0.25">
      <c r="D104" t="s">
        <v>392</v>
      </c>
    </row>
    <row r="105" spans="4:4" x14ac:dyDescent="0.25">
      <c r="D105" t="s">
        <v>675</v>
      </c>
    </row>
    <row r="106" spans="4:4" x14ac:dyDescent="0.25">
      <c r="D106" t="s">
        <v>733</v>
      </c>
    </row>
    <row r="107" spans="4:4" x14ac:dyDescent="0.25">
      <c r="D107" t="s">
        <v>393</v>
      </c>
    </row>
    <row r="108" spans="4:4" x14ac:dyDescent="0.25">
      <c r="D108" t="s">
        <v>394</v>
      </c>
    </row>
    <row r="109" spans="4:4" x14ac:dyDescent="0.25">
      <c r="D109" t="s">
        <v>395</v>
      </c>
    </row>
    <row r="110" spans="4:4" x14ac:dyDescent="0.25">
      <c r="D110" t="s">
        <v>396</v>
      </c>
    </row>
    <row r="111" spans="4:4" x14ac:dyDescent="0.25">
      <c r="D111" t="s">
        <v>397</v>
      </c>
    </row>
    <row r="112" spans="4:4" x14ac:dyDescent="0.25">
      <c r="D112" t="s">
        <v>398</v>
      </c>
    </row>
    <row r="113" spans="4:4" x14ac:dyDescent="0.25">
      <c r="D113" t="s">
        <v>399</v>
      </c>
    </row>
    <row r="114" spans="4:4" x14ac:dyDescent="0.25">
      <c r="D114" t="s">
        <v>676</v>
      </c>
    </row>
    <row r="115" spans="4:4" x14ac:dyDescent="0.25">
      <c r="D115" t="s">
        <v>400</v>
      </c>
    </row>
    <row r="116" spans="4:4" x14ac:dyDescent="0.25">
      <c r="D116" t="s">
        <v>538</v>
      </c>
    </row>
    <row r="117" spans="4:4" x14ac:dyDescent="0.25">
      <c r="D117" t="s">
        <v>539</v>
      </c>
    </row>
    <row r="118" spans="4:4" x14ac:dyDescent="0.25">
      <c r="D118" t="s">
        <v>401</v>
      </c>
    </row>
    <row r="119" spans="4:4" x14ac:dyDescent="0.25">
      <c r="D119" t="s">
        <v>540</v>
      </c>
    </row>
    <row r="120" spans="4:4" x14ac:dyDescent="0.25">
      <c r="D120" t="s">
        <v>402</v>
      </c>
    </row>
    <row r="121" spans="4:4" x14ac:dyDescent="0.25">
      <c r="D121" t="s">
        <v>403</v>
      </c>
    </row>
    <row r="122" spans="4:4" x14ac:dyDescent="0.25">
      <c r="D122" t="s">
        <v>404</v>
      </c>
    </row>
    <row r="123" spans="4:4" x14ac:dyDescent="0.25">
      <c r="D123" t="s">
        <v>541</v>
      </c>
    </row>
    <row r="124" spans="4:4" x14ac:dyDescent="0.25">
      <c r="D124" t="s">
        <v>405</v>
      </c>
    </row>
    <row r="125" spans="4:4" x14ac:dyDescent="0.25">
      <c r="D125" t="s">
        <v>406</v>
      </c>
    </row>
    <row r="126" spans="4:4" x14ac:dyDescent="0.25">
      <c r="D126" t="s">
        <v>407</v>
      </c>
    </row>
    <row r="127" spans="4:4" x14ac:dyDescent="0.25">
      <c r="D127" t="s">
        <v>542</v>
      </c>
    </row>
    <row r="128" spans="4:4" x14ac:dyDescent="0.25">
      <c r="D128" t="s">
        <v>677</v>
      </c>
    </row>
    <row r="129" spans="4:4" x14ac:dyDescent="0.25">
      <c r="D129" t="s">
        <v>408</v>
      </c>
    </row>
    <row r="130" spans="4:4" x14ac:dyDescent="0.25">
      <c r="D130" t="s">
        <v>409</v>
      </c>
    </row>
    <row r="131" spans="4:4" x14ac:dyDescent="0.25">
      <c r="D131" t="s">
        <v>410</v>
      </c>
    </row>
    <row r="132" spans="4:4" x14ac:dyDescent="0.25">
      <c r="D132" t="s">
        <v>543</v>
      </c>
    </row>
    <row r="133" spans="4:4" x14ac:dyDescent="0.25">
      <c r="D133" t="s">
        <v>544</v>
      </c>
    </row>
    <row r="134" spans="4:4" x14ac:dyDescent="0.25">
      <c r="D134" t="s">
        <v>411</v>
      </c>
    </row>
    <row r="135" spans="4:4" x14ac:dyDescent="0.25">
      <c r="D135" t="s">
        <v>678</v>
      </c>
    </row>
    <row r="136" spans="4:4" x14ac:dyDescent="0.25">
      <c r="D136" t="s">
        <v>545</v>
      </c>
    </row>
    <row r="137" spans="4:4" x14ac:dyDescent="0.25">
      <c r="D137" t="s">
        <v>679</v>
      </c>
    </row>
    <row r="138" spans="4:4" x14ac:dyDescent="0.25">
      <c r="D138" t="s">
        <v>680</v>
      </c>
    </row>
    <row r="139" spans="4:4" x14ac:dyDescent="0.25">
      <c r="D139" t="s">
        <v>412</v>
      </c>
    </row>
    <row r="140" spans="4:4" x14ac:dyDescent="0.25">
      <c r="D140" t="s">
        <v>413</v>
      </c>
    </row>
    <row r="141" spans="4:4" x14ac:dyDescent="0.25">
      <c r="D141" t="s">
        <v>681</v>
      </c>
    </row>
    <row r="142" spans="4:4" x14ac:dyDescent="0.25">
      <c r="D142" t="s">
        <v>414</v>
      </c>
    </row>
    <row r="143" spans="4:4" x14ac:dyDescent="0.25">
      <c r="D143" t="s">
        <v>682</v>
      </c>
    </row>
    <row r="144" spans="4:4" x14ac:dyDescent="0.25">
      <c r="D144" t="s">
        <v>415</v>
      </c>
    </row>
    <row r="145" spans="4:4" x14ac:dyDescent="0.25">
      <c r="D145" t="s">
        <v>683</v>
      </c>
    </row>
    <row r="146" spans="4:4" x14ac:dyDescent="0.25">
      <c r="D146" t="s">
        <v>416</v>
      </c>
    </row>
    <row r="147" spans="4:4" x14ac:dyDescent="0.25">
      <c r="D147" t="s">
        <v>684</v>
      </c>
    </row>
    <row r="148" spans="4:4" x14ac:dyDescent="0.25">
      <c r="D148" t="s">
        <v>100</v>
      </c>
    </row>
    <row r="149" spans="4:4" x14ac:dyDescent="0.25">
      <c r="D149" t="s">
        <v>417</v>
      </c>
    </row>
    <row r="150" spans="4:4" x14ac:dyDescent="0.25">
      <c r="D150" t="s">
        <v>418</v>
      </c>
    </row>
    <row r="151" spans="4:4" x14ac:dyDescent="0.25">
      <c r="D151" t="s">
        <v>419</v>
      </c>
    </row>
    <row r="152" spans="4:4" x14ac:dyDescent="0.25">
      <c r="D152" t="s">
        <v>420</v>
      </c>
    </row>
    <row r="153" spans="4:4" x14ac:dyDescent="0.25">
      <c r="D153" t="s">
        <v>546</v>
      </c>
    </row>
    <row r="154" spans="4:4" x14ac:dyDescent="0.25">
      <c r="D154" t="s">
        <v>421</v>
      </c>
    </row>
    <row r="155" spans="4:4" x14ac:dyDescent="0.25">
      <c r="D155" t="s">
        <v>422</v>
      </c>
    </row>
    <row r="156" spans="4:4" x14ac:dyDescent="0.25">
      <c r="D156" t="s">
        <v>423</v>
      </c>
    </row>
    <row r="157" spans="4:4" x14ac:dyDescent="0.25">
      <c r="D157" t="s">
        <v>424</v>
      </c>
    </row>
    <row r="158" spans="4:4" x14ac:dyDescent="0.25">
      <c r="D158" t="s">
        <v>547</v>
      </c>
    </row>
    <row r="159" spans="4:4" x14ac:dyDescent="0.25">
      <c r="D159" t="s">
        <v>425</v>
      </c>
    </row>
    <row r="160" spans="4:4" x14ac:dyDescent="0.25">
      <c r="D160" t="s">
        <v>548</v>
      </c>
    </row>
    <row r="161" spans="4:4" x14ac:dyDescent="0.25">
      <c r="D161" t="s">
        <v>685</v>
      </c>
    </row>
    <row r="162" spans="4:4" x14ac:dyDescent="0.25">
      <c r="D162" t="s">
        <v>549</v>
      </c>
    </row>
    <row r="163" spans="4:4" x14ac:dyDescent="0.25">
      <c r="D163" t="s">
        <v>550</v>
      </c>
    </row>
    <row r="164" spans="4:4" x14ac:dyDescent="0.25">
      <c r="D164" t="s">
        <v>686</v>
      </c>
    </row>
    <row r="165" spans="4:4" x14ac:dyDescent="0.25">
      <c r="D165" t="s">
        <v>551</v>
      </c>
    </row>
    <row r="166" spans="4:4" x14ac:dyDescent="0.25">
      <c r="D166" t="s">
        <v>426</v>
      </c>
    </row>
    <row r="167" spans="4:4" x14ac:dyDescent="0.25">
      <c r="D167" t="s">
        <v>427</v>
      </c>
    </row>
    <row r="168" spans="4:4" x14ac:dyDescent="0.25">
      <c r="D168" t="s">
        <v>428</v>
      </c>
    </row>
    <row r="169" spans="4:4" x14ac:dyDescent="0.25">
      <c r="D169" t="s">
        <v>429</v>
      </c>
    </row>
    <row r="170" spans="4:4" x14ac:dyDescent="0.25">
      <c r="D170" t="s">
        <v>430</v>
      </c>
    </row>
    <row r="171" spans="4:4" x14ac:dyDescent="0.25">
      <c r="D171" t="s">
        <v>431</v>
      </c>
    </row>
    <row r="172" spans="4:4" x14ac:dyDescent="0.25">
      <c r="D172" t="s">
        <v>432</v>
      </c>
    </row>
    <row r="173" spans="4:4" x14ac:dyDescent="0.25">
      <c r="D173" t="s">
        <v>433</v>
      </c>
    </row>
    <row r="174" spans="4:4" x14ac:dyDescent="0.25">
      <c r="D174" t="s">
        <v>434</v>
      </c>
    </row>
    <row r="175" spans="4:4" x14ac:dyDescent="0.25">
      <c r="D175" t="s">
        <v>435</v>
      </c>
    </row>
    <row r="176" spans="4:4" x14ac:dyDescent="0.25">
      <c r="D176" t="s">
        <v>687</v>
      </c>
    </row>
    <row r="177" spans="4:4" x14ac:dyDescent="0.25">
      <c r="D177" t="s">
        <v>552</v>
      </c>
    </row>
    <row r="178" spans="4:4" x14ac:dyDescent="0.25">
      <c r="D178" t="s">
        <v>553</v>
      </c>
    </row>
    <row r="179" spans="4:4" x14ac:dyDescent="0.25">
      <c r="D179" t="s">
        <v>436</v>
      </c>
    </row>
    <row r="180" spans="4:4" x14ac:dyDescent="0.25">
      <c r="D180" t="s">
        <v>437</v>
      </c>
    </row>
    <row r="181" spans="4:4" x14ac:dyDescent="0.25">
      <c r="D181" t="s">
        <v>688</v>
      </c>
    </row>
    <row r="182" spans="4:4" x14ac:dyDescent="0.25">
      <c r="D182" t="s">
        <v>438</v>
      </c>
    </row>
    <row r="183" spans="4:4" x14ac:dyDescent="0.25">
      <c r="D183" t="s">
        <v>439</v>
      </c>
    </row>
    <row r="184" spans="4:4" x14ac:dyDescent="0.25">
      <c r="D184" t="s">
        <v>440</v>
      </c>
    </row>
    <row r="185" spans="4:4" x14ac:dyDescent="0.25">
      <c r="D185" t="s">
        <v>689</v>
      </c>
    </row>
    <row r="186" spans="4:4" x14ac:dyDescent="0.25">
      <c r="D186" t="s">
        <v>441</v>
      </c>
    </row>
    <row r="187" spans="4:4" x14ac:dyDescent="0.25">
      <c r="D187" t="s">
        <v>442</v>
      </c>
    </row>
    <row r="188" spans="4:4" x14ac:dyDescent="0.25">
      <c r="D188" t="s">
        <v>690</v>
      </c>
    </row>
    <row r="189" spans="4:4" x14ac:dyDescent="0.25">
      <c r="D189" t="s">
        <v>554</v>
      </c>
    </row>
    <row r="190" spans="4:4" x14ac:dyDescent="0.25">
      <c r="D190" t="s">
        <v>443</v>
      </c>
    </row>
    <row r="191" spans="4:4" x14ac:dyDescent="0.25">
      <c r="D191" t="s">
        <v>444</v>
      </c>
    </row>
    <row r="192" spans="4:4" x14ac:dyDescent="0.25">
      <c r="D192" t="s">
        <v>555</v>
      </c>
    </row>
    <row r="193" spans="4:4" x14ac:dyDescent="0.25">
      <c r="D193" t="s">
        <v>445</v>
      </c>
    </row>
    <row r="194" spans="4:4" x14ac:dyDescent="0.25">
      <c r="D194" t="s">
        <v>556</v>
      </c>
    </row>
    <row r="195" spans="4:4" x14ac:dyDescent="0.25">
      <c r="D195" t="s">
        <v>446</v>
      </c>
    </row>
    <row r="196" spans="4:4" x14ac:dyDescent="0.25">
      <c r="D196" t="s">
        <v>447</v>
      </c>
    </row>
    <row r="197" spans="4:4" x14ac:dyDescent="0.25">
      <c r="D197" t="s">
        <v>557</v>
      </c>
    </row>
    <row r="198" spans="4:4" x14ac:dyDescent="0.25">
      <c r="D198" t="s">
        <v>448</v>
      </c>
    </row>
    <row r="199" spans="4:4" x14ac:dyDescent="0.25">
      <c r="D199" t="s">
        <v>449</v>
      </c>
    </row>
    <row r="200" spans="4:4" x14ac:dyDescent="0.25">
      <c r="D200" t="s">
        <v>450</v>
      </c>
    </row>
    <row r="201" spans="4:4" x14ac:dyDescent="0.25">
      <c r="D201" t="s">
        <v>451</v>
      </c>
    </row>
    <row r="202" spans="4:4" x14ac:dyDescent="0.25">
      <c r="D202" t="s">
        <v>452</v>
      </c>
    </row>
    <row r="203" spans="4:4" x14ac:dyDescent="0.25">
      <c r="D203" t="s">
        <v>453</v>
      </c>
    </row>
    <row r="204" spans="4:4" x14ac:dyDescent="0.25">
      <c r="D204" t="s">
        <v>454</v>
      </c>
    </row>
    <row r="205" spans="4:4" x14ac:dyDescent="0.25">
      <c r="D205" t="s">
        <v>455</v>
      </c>
    </row>
    <row r="206" spans="4:4" x14ac:dyDescent="0.25">
      <c r="D206" t="s">
        <v>456</v>
      </c>
    </row>
    <row r="207" spans="4:4" x14ac:dyDescent="0.25">
      <c r="D207" t="s">
        <v>558</v>
      </c>
    </row>
    <row r="208" spans="4:4" x14ac:dyDescent="0.25">
      <c r="D208" t="s">
        <v>691</v>
      </c>
    </row>
    <row r="209" spans="4:4" x14ac:dyDescent="0.25">
      <c r="D209" t="s">
        <v>559</v>
      </c>
    </row>
    <row r="210" spans="4:4" x14ac:dyDescent="0.25">
      <c r="D210" t="s">
        <v>457</v>
      </c>
    </row>
    <row r="211" spans="4:4" x14ac:dyDescent="0.25">
      <c r="D211" t="s">
        <v>458</v>
      </c>
    </row>
    <row r="212" spans="4:4" x14ac:dyDescent="0.25">
      <c r="D212" t="s">
        <v>459</v>
      </c>
    </row>
    <row r="213" spans="4:4" x14ac:dyDescent="0.25">
      <c r="D213" t="s">
        <v>560</v>
      </c>
    </row>
    <row r="214" spans="4:4" x14ac:dyDescent="0.25">
      <c r="D214" t="s">
        <v>692</v>
      </c>
    </row>
    <row r="215" spans="4:4" x14ac:dyDescent="0.25">
      <c r="D215" t="s">
        <v>460</v>
      </c>
    </row>
    <row r="216" spans="4:4" x14ac:dyDescent="0.25">
      <c r="D216" t="s">
        <v>461</v>
      </c>
    </row>
    <row r="217" spans="4:4" x14ac:dyDescent="0.25">
      <c r="D217" t="s">
        <v>462</v>
      </c>
    </row>
    <row r="218" spans="4:4" x14ac:dyDescent="0.25">
      <c r="D218" t="s">
        <v>561</v>
      </c>
    </row>
    <row r="219" spans="4:4" x14ac:dyDescent="0.25">
      <c r="D219" t="s">
        <v>693</v>
      </c>
    </row>
    <row r="220" spans="4:4" x14ac:dyDescent="0.25">
      <c r="D220" t="s">
        <v>463</v>
      </c>
    </row>
    <row r="221" spans="4:4" x14ac:dyDescent="0.25">
      <c r="D221" t="s">
        <v>464</v>
      </c>
    </row>
    <row r="222" spans="4:4" x14ac:dyDescent="0.25">
      <c r="D222" t="s">
        <v>465</v>
      </c>
    </row>
    <row r="223" spans="4:4" x14ac:dyDescent="0.25">
      <c r="D223" t="s">
        <v>562</v>
      </c>
    </row>
    <row r="224" spans="4:4" x14ac:dyDescent="0.25">
      <c r="D224" t="s">
        <v>466</v>
      </c>
    </row>
    <row r="225" spans="4:4" x14ac:dyDescent="0.25">
      <c r="D225" t="s">
        <v>563</v>
      </c>
    </row>
    <row r="226" spans="4:4" x14ac:dyDescent="0.25">
      <c r="D226" t="s">
        <v>564</v>
      </c>
    </row>
    <row r="227" spans="4:4" x14ac:dyDescent="0.25">
      <c r="D227" t="s">
        <v>565</v>
      </c>
    </row>
    <row r="228" spans="4:4" x14ac:dyDescent="0.25">
      <c r="D228" t="s">
        <v>566</v>
      </c>
    </row>
    <row r="229" spans="4:4" x14ac:dyDescent="0.25">
      <c r="D229" t="s">
        <v>467</v>
      </c>
    </row>
    <row r="230" spans="4:4" x14ac:dyDescent="0.25">
      <c r="D230" t="s">
        <v>468</v>
      </c>
    </row>
    <row r="231" spans="4:4" x14ac:dyDescent="0.25">
      <c r="D231" t="s">
        <v>469</v>
      </c>
    </row>
    <row r="232" spans="4:4" x14ac:dyDescent="0.25">
      <c r="D232" t="s">
        <v>470</v>
      </c>
    </row>
    <row r="233" spans="4:4" x14ac:dyDescent="0.25">
      <c r="D233" t="s">
        <v>471</v>
      </c>
    </row>
    <row r="234" spans="4:4" x14ac:dyDescent="0.25">
      <c r="D234" t="s">
        <v>472</v>
      </c>
    </row>
    <row r="235" spans="4:4" x14ac:dyDescent="0.25">
      <c r="D235" t="s">
        <v>241</v>
      </c>
    </row>
    <row r="236" spans="4:4" x14ac:dyDescent="0.25">
      <c r="D236" t="s">
        <v>473</v>
      </c>
    </row>
    <row r="237" spans="4:4" x14ac:dyDescent="0.25">
      <c r="D237" t="s">
        <v>567</v>
      </c>
    </row>
    <row r="238" spans="4:4" x14ac:dyDescent="0.25">
      <c r="D238" t="s">
        <v>474</v>
      </c>
    </row>
    <row r="239" spans="4:4" x14ac:dyDescent="0.25">
      <c r="D239" t="s">
        <v>694</v>
      </c>
    </row>
    <row r="240" spans="4:4" x14ac:dyDescent="0.25">
      <c r="D240" t="s">
        <v>475</v>
      </c>
    </row>
    <row r="241" spans="4:4" x14ac:dyDescent="0.25">
      <c r="D241" t="s">
        <v>476</v>
      </c>
    </row>
    <row r="242" spans="4:4" x14ac:dyDescent="0.25">
      <c r="D242" t="s">
        <v>568</v>
      </c>
    </row>
    <row r="243" spans="4:4" x14ac:dyDescent="0.25">
      <c r="D243" t="s">
        <v>569</v>
      </c>
    </row>
    <row r="244" spans="4:4" x14ac:dyDescent="0.25">
      <c r="D244" t="s">
        <v>477</v>
      </c>
    </row>
    <row r="245" spans="4:4" x14ac:dyDescent="0.25">
      <c r="D245" t="s">
        <v>570</v>
      </c>
    </row>
    <row r="246" spans="4:4" x14ac:dyDescent="0.25">
      <c r="D246" t="s">
        <v>734</v>
      </c>
    </row>
    <row r="247" spans="4:4" x14ac:dyDescent="0.25">
      <c r="D247" t="s">
        <v>695</v>
      </c>
    </row>
    <row r="248" spans="4:4" x14ac:dyDescent="0.25">
      <c r="D248" t="s">
        <v>478</v>
      </c>
    </row>
    <row r="249" spans="4:4" x14ac:dyDescent="0.25">
      <c r="D249" t="s">
        <v>571</v>
      </c>
    </row>
    <row r="250" spans="4:4" x14ac:dyDescent="0.25">
      <c r="D250" t="s">
        <v>479</v>
      </c>
    </row>
    <row r="251" spans="4:4" x14ac:dyDescent="0.25">
      <c r="D251" t="s">
        <v>480</v>
      </c>
    </row>
    <row r="252" spans="4:4" x14ac:dyDescent="0.25">
      <c r="D252" t="s">
        <v>481</v>
      </c>
    </row>
    <row r="253" spans="4:4" x14ac:dyDescent="0.25">
      <c r="D253" t="s">
        <v>572</v>
      </c>
    </row>
    <row r="254" spans="4:4" x14ac:dyDescent="0.25">
      <c r="D254" t="s">
        <v>482</v>
      </c>
    </row>
    <row r="255" spans="4:4" x14ac:dyDescent="0.25">
      <c r="D255" t="s">
        <v>483</v>
      </c>
    </row>
    <row r="256" spans="4:4" x14ac:dyDescent="0.25">
      <c r="D256" t="s">
        <v>484</v>
      </c>
    </row>
    <row r="257" spans="4:4" x14ac:dyDescent="0.25">
      <c r="D257" t="s">
        <v>485</v>
      </c>
    </row>
    <row r="258" spans="4:4" x14ac:dyDescent="0.25">
      <c r="D258" t="s">
        <v>486</v>
      </c>
    </row>
    <row r="259" spans="4:4" x14ac:dyDescent="0.25">
      <c r="D259" t="s">
        <v>487</v>
      </c>
    </row>
    <row r="260" spans="4:4" x14ac:dyDescent="0.25">
      <c r="D260" t="s">
        <v>488</v>
      </c>
    </row>
    <row r="261" spans="4:4" x14ac:dyDescent="0.25">
      <c r="D261" t="s">
        <v>573</v>
      </c>
    </row>
    <row r="262" spans="4:4" x14ac:dyDescent="0.25">
      <c r="D262" t="s">
        <v>489</v>
      </c>
    </row>
    <row r="263" spans="4:4" x14ac:dyDescent="0.25">
      <c r="D263" t="s">
        <v>490</v>
      </c>
    </row>
    <row r="264" spans="4:4" x14ac:dyDescent="0.25">
      <c r="D264" t="s">
        <v>491</v>
      </c>
    </row>
    <row r="265" spans="4:4" x14ac:dyDescent="0.25">
      <c r="D265" t="s">
        <v>492</v>
      </c>
    </row>
    <row r="266" spans="4:4" x14ac:dyDescent="0.25">
      <c r="D266" t="s">
        <v>493</v>
      </c>
    </row>
    <row r="267" spans="4:4" x14ac:dyDescent="0.25">
      <c r="D267" t="s">
        <v>696</v>
      </c>
    </row>
    <row r="268" spans="4:4" x14ac:dyDescent="0.25">
      <c r="D268" t="s">
        <v>494</v>
      </c>
    </row>
    <row r="269" spans="4:4" x14ac:dyDescent="0.25">
      <c r="D269" t="s">
        <v>495</v>
      </c>
    </row>
    <row r="270" spans="4:4" x14ac:dyDescent="0.25">
      <c r="D270" t="s">
        <v>496</v>
      </c>
    </row>
    <row r="271" spans="4:4" x14ac:dyDescent="0.25">
      <c r="D271" t="s">
        <v>497</v>
      </c>
    </row>
    <row r="272" spans="4:4" x14ac:dyDescent="0.25">
      <c r="D272" t="s">
        <v>498</v>
      </c>
    </row>
    <row r="273" spans="4:4" x14ac:dyDescent="0.25">
      <c r="D273" t="s">
        <v>499</v>
      </c>
    </row>
    <row r="274" spans="4:4" x14ac:dyDescent="0.25">
      <c r="D274" t="s">
        <v>500</v>
      </c>
    </row>
    <row r="275" spans="4:4" x14ac:dyDescent="0.25">
      <c r="D275" t="s">
        <v>501</v>
      </c>
    </row>
    <row r="276" spans="4:4" x14ac:dyDescent="0.25">
      <c r="D276" t="s">
        <v>697</v>
      </c>
    </row>
    <row r="277" spans="4:4" x14ac:dyDescent="0.25">
      <c r="D277" t="s">
        <v>574</v>
      </c>
    </row>
    <row r="278" spans="4:4" x14ac:dyDescent="0.25">
      <c r="D278" t="s">
        <v>502</v>
      </c>
    </row>
    <row r="279" spans="4:4" x14ac:dyDescent="0.25">
      <c r="D279" t="s">
        <v>503</v>
      </c>
    </row>
    <row r="280" spans="4:4" x14ac:dyDescent="0.25">
      <c r="D280" t="s">
        <v>504</v>
      </c>
    </row>
    <row r="281" spans="4:4" x14ac:dyDescent="0.25">
      <c r="D281" t="s">
        <v>505</v>
      </c>
    </row>
    <row r="282" spans="4:4" x14ac:dyDescent="0.25">
      <c r="D282" t="s">
        <v>506</v>
      </c>
    </row>
    <row r="283" spans="4:4" x14ac:dyDescent="0.25">
      <c r="D283" t="s">
        <v>575</v>
      </c>
    </row>
    <row r="284" spans="4:4" x14ac:dyDescent="0.25">
      <c r="D284" t="s">
        <v>576</v>
      </c>
    </row>
    <row r="285" spans="4:4" x14ac:dyDescent="0.25">
      <c r="D285" t="s">
        <v>507</v>
      </c>
    </row>
    <row r="286" spans="4:4" x14ac:dyDescent="0.25">
      <c r="D286" t="s">
        <v>577</v>
      </c>
    </row>
    <row r="287" spans="4:4" x14ac:dyDescent="0.25">
      <c r="D287" t="s">
        <v>578</v>
      </c>
    </row>
    <row r="288" spans="4:4" x14ac:dyDescent="0.25">
      <c r="D288" t="s">
        <v>508</v>
      </c>
    </row>
    <row r="289" spans="4:4" x14ac:dyDescent="0.25">
      <c r="D289" t="s">
        <v>509</v>
      </c>
    </row>
    <row r="290" spans="4:4" x14ac:dyDescent="0.25">
      <c r="D290" t="s">
        <v>510</v>
      </c>
    </row>
    <row r="291" spans="4:4" x14ac:dyDescent="0.25">
      <c r="D291" t="s">
        <v>511</v>
      </c>
    </row>
    <row r="292" spans="4:4" x14ac:dyDescent="0.25">
      <c r="D292" t="s">
        <v>512</v>
      </c>
    </row>
    <row r="293" spans="4:4" x14ac:dyDescent="0.25">
      <c r="D293" t="s">
        <v>513</v>
      </c>
    </row>
    <row r="294" spans="4:4" x14ac:dyDescent="0.25">
      <c r="D294" t="s">
        <v>514</v>
      </c>
    </row>
    <row r="295" spans="4:4" x14ac:dyDescent="0.25">
      <c r="D295" t="s">
        <v>579</v>
      </c>
    </row>
    <row r="296" spans="4:4" x14ac:dyDescent="0.25">
      <c r="D296" t="s">
        <v>580</v>
      </c>
    </row>
  </sheetData>
  <autoFilter ref="D1:L294" xr:uid="{0DC4EC44-4A4D-4D74-8861-CE5F67747206}"/>
  <phoneticPr fontId="60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topLeftCell="J1" workbookViewId="0">
      <selection activeCell="O11" sqref="O11"/>
    </sheetView>
  </sheetViews>
  <sheetFormatPr defaultRowHeight="15" x14ac:dyDescent="0.2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5703125" customWidth="1"/>
    <col min="13" max="16" width="14.28515625" customWidth="1"/>
    <col min="18" max="18" width="22" customWidth="1"/>
    <col min="19" max="19" width="20.140625" customWidth="1"/>
  </cols>
  <sheetData>
    <row r="1" spans="1:20" s="36" customFormat="1" ht="41.45" customHeight="1" x14ac:dyDescent="0.25">
      <c r="A1" s="36" t="s">
        <v>19</v>
      </c>
      <c r="B1" s="36" t="s">
        <v>42</v>
      </c>
      <c r="C1" s="36" t="s">
        <v>45</v>
      </c>
      <c r="D1" s="36" t="s">
        <v>66</v>
      </c>
      <c r="E1" s="36" t="s">
        <v>653</v>
      </c>
      <c r="F1" s="36" t="s">
        <v>23</v>
      </c>
      <c r="G1" s="36" t="s">
        <v>34</v>
      </c>
      <c r="H1" s="36" t="s">
        <v>72</v>
      </c>
      <c r="I1" s="36" t="s">
        <v>46</v>
      </c>
      <c r="J1" s="36" t="s">
        <v>62</v>
      </c>
      <c r="K1" s="36" t="s">
        <v>66</v>
      </c>
      <c r="L1" s="65" t="s">
        <v>701</v>
      </c>
      <c r="M1" s="36" t="s">
        <v>24</v>
      </c>
      <c r="N1" s="36" t="s">
        <v>35</v>
      </c>
      <c r="O1" s="36" t="s">
        <v>44</v>
      </c>
      <c r="P1" s="36" t="s">
        <v>47</v>
      </c>
      <c r="Q1" s="36" t="s">
        <v>800</v>
      </c>
      <c r="R1" s="37" t="s">
        <v>698</v>
      </c>
      <c r="S1" s="36" t="s">
        <v>4</v>
      </c>
      <c r="T1" s="36" t="s">
        <v>79</v>
      </c>
    </row>
    <row r="2" spans="1:20" ht="14.45" customHeight="1" x14ac:dyDescent="0.25">
      <c r="A2" t="s">
        <v>247</v>
      </c>
      <c r="D2" s="3" t="s">
        <v>0</v>
      </c>
      <c r="E2" s="62"/>
      <c r="F2" s="3" t="s">
        <v>37</v>
      </c>
      <c r="G2" s="3" t="s">
        <v>48</v>
      </c>
      <c r="H2" s="3" t="s">
        <v>54</v>
      </c>
      <c r="I2" s="3" t="s">
        <v>130</v>
      </c>
      <c r="K2" s="3" t="s">
        <v>0</v>
      </c>
      <c r="L2" s="64" t="s">
        <v>735</v>
      </c>
      <c r="M2" s="3" t="s">
        <v>248</v>
      </c>
      <c r="N2" s="3" t="s">
        <v>252</v>
      </c>
      <c r="O2" s="3" t="s">
        <v>150</v>
      </c>
      <c r="P2" s="3" t="s">
        <v>0</v>
      </c>
      <c r="Q2" t="s">
        <v>801</v>
      </c>
      <c r="R2" t="s">
        <v>5</v>
      </c>
      <c r="S2" s="39" t="s">
        <v>152</v>
      </c>
      <c r="T2" s="3" t="s">
        <v>0</v>
      </c>
    </row>
    <row r="3" spans="1:20" x14ac:dyDescent="0.25">
      <c r="A3" t="s">
        <v>178</v>
      </c>
      <c r="B3">
        <v>2025</v>
      </c>
      <c r="C3" s="3" t="s">
        <v>69</v>
      </c>
      <c r="D3" s="3" t="s">
        <v>1</v>
      </c>
      <c r="E3" s="62" t="s">
        <v>654</v>
      </c>
      <c r="F3" s="3" t="s">
        <v>36</v>
      </c>
      <c r="G3" s="3" t="s">
        <v>2</v>
      </c>
      <c r="H3" s="3" t="s">
        <v>55</v>
      </c>
      <c r="I3" s="3" t="s">
        <v>131</v>
      </c>
      <c r="J3" s="3" t="s">
        <v>77</v>
      </c>
      <c r="K3" s="3" t="s">
        <v>1</v>
      </c>
      <c r="L3" s="64" t="s">
        <v>736</v>
      </c>
      <c r="M3" s="3" t="s">
        <v>249</v>
      </c>
      <c r="N3" s="3"/>
      <c r="O3" s="3" t="s">
        <v>151</v>
      </c>
      <c r="P3" s="3" t="s">
        <v>1</v>
      </c>
      <c r="Q3" t="s">
        <v>802</v>
      </c>
      <c r="R3" t="s">
        <v>6</v>
      </c>
      <c r="S3" s="39" t="s">
        <v>153</v>
      </c>
      <c r="T3" s="3" t="s">
        <v>1</v>
      </c>
    </row>
    <row r="4" spans="1:20" x14ac:dyDescent="0.25">
      <c r="B4">
        <v>2026</v>
      </c>
      <c r="C4" s="3" t="s">
        <v>70</v>
      </c>
      <c r="D4" s="3"/>
      <c r="E4" s="62" t="s">
        <v>655</v>
      </c>
      <c r="F4" s="3"/>
      <c r="G4" t="s">
        <v>586</v>
      </c>
      <c r="H4" s="3" t="s">
        <v>581</v>
      </c>
      <c r="I4" s="3" t="s">
        <v>132</v>
      </c>
      <c r="J4" s="3" t="s">
        <v>78</v>
      </c>
      <c r="K4" s="3"/>
      <c r="L4" s="64" t="s">
        <v>737</v>
      </c>
      <c r="M4" s="3" t="s">
        <v>250</v>
      </c>
      <c r="N4" s="3"/>
      <c r="O4" s="3"/>
      <c r="P4" s="3"/>
      <c r="Q4" t="s">
        <v>803</v>
      </c>
      <c r="R4" t="s">
        <v>7</v>
      </c>
      <c r="S4" s="3" t="s">
        <v>154</v>
      </c>
    </row>
    <row r="5" spans="1:20" x14ac:dyDescent="0.25">
      <c r="B5">
        <v>2027</v>
      </c>
      <c r="C5" s="3" t="s">
        <v>68</v>
      </c>
      <c r="D5" s="3"/>
      <c r="E5" s="62" t="s">
        <v>656</v>
      </c>
      <c r="F5" s="3"/>
      <c r="G5" s="3" t="s">
        <v>73</v>
      </c>
      <c r="H5" s="3" t="s">
        <v>582</v>
      </c>
      <c r="I5" s="46" t="s">
        <v>587</v>
      </c>
      <c r="K5" s="3"/>
      <c r="L5" s="64" t="s">
        <v>799</v>
      </c>
      <c r="M5" s="3" t="s">
        <v>251</v>
      </c>
      <c r="N5" s="3"/>
      <c r="O5" s="3"/>
      <c r="P5" s="3"/>
      <c r="Q5" t="s">
        <v>804</v>
      </c>
      <c r="R5" t="s">
        <v>8</v>
      </c>
      <c r="S5" s="3" t="s">
        <v>156</v>
      </c>
    </row>
    <row r="6" spans="1:20" x14ac:dyDescent="0.25">
      <c r="C6" s="3" t="s">
        <v>67</v>
      </c>
      <c r="E6" s="62" t="s">
        <v>657</v>
      </c>
      <c r="G6" s="3" t="s">
        <v>74</v>
      </c>
      <c r="H6" s="3" t="s">
        <v>583</v>
      </c>
      <c r="L6" s="64" t="s">
        <v>738</v>
      </c>
      <c r="Q6" t="s">
        <v>805</v>
      </c>
      <c r="R6" s="1" t="s">
        <v>9</v>
      </c>
      <c r="S6" s="3" t="s">
        <v>155</v>
      </c>
    </row>
    <row r="7" spans="1:20" x14ac:dyDescent="0.25">
      <c r="C7" s="61" t="s">
        <v>652</v>
      </c>
      <c r="G7" s="3" t="s">
        <v>75</v>
      </c>
      <c r="H7" s="3" t="s">
        <v>59</v>
      </c>
      <c r="L7" s="64" t="s">
        <v>739</v>
      </c>
      <c r="Q7" t="s">
        <v>806</v>
      </c>
      <c r="R7" t="s">
        <v>10</v>
      </c>
    </row>
    <row r="8" spans="1:20" x14ac:dyDescent="0.25">
      <c r="G8" s="3" t="s">
        <v>76</v>
      </c>
      <c r="H8" s="3" t="s">
        <v>584</v>
      </c>
      <c r="L8" s="64" t="s">
        <v>740</v>
      </c>
      <c r="Q8" t="s">
        <v>807</v>
      </c>
      <c r="R8" t="s">
        <v>11</v>
      </c>
    </row>
    <row r="9" spans="1:20" x14ac:dyDescent="0.25">
      <c r="G9" s="3"/>
      <c r="H9" s="3" t="s">
        <v>585</v>
      </c>
      <c r="L9" s="64" t="s">
        <v>719</v>
      </c>
      <c r="Q9" t="s">
        <v>808</v>
      </c>
      <c r="R9" t="s">
        <v>12</v>
      </c>
    </row>
    <row r="10" spans="1:20" x14ac:dyDescent="0.25">
      <c r="Q10" t="s">
        <v>809</v>
      </c>
      <c r="R10" t="s">
        <v>13</v>
      </c>
    </row>
    <row r="11" spans="1:20" x14ac:dyDescent="0.25">
      <c r="Q11" t="s">
        <v>810</v>
      </c>
      <c r="R11" t="s">
        <v>14</v>
      </c>
    </row>
    <row r="12" spans="1:20" x14ac:dyDescent="0.25">
      <c r="Q12" t="s">
        <v>811</v>
      </c>
      <c r="R12" t="s">
        <v>15</v>
      </c>
    </row>
    <row r="13" spans="1:20" x14ac:dyDescent="0.25">
      <c r="Q13" t="s">
        <v>812</v>
      </c>
      <c r="R13" s="2" t="s">
        <v>16</v>
      </c>
    </row>
    <row r="14" spans="1:20" x14ac:dyDescent="0.25">
      <c r="Q14" t="s">
        <v>813</v>
      </c>
      <c r="R14" s="2" t="s">
        <v>17</v>
      </c>
    </row>
    <row r="15" spans="1:20" x14ac:dyDescent="0.25">
      <c r="R15" t="s">
        <v>253</v>
      </c>
    </row>
    <row r="16" spans="1:20" x14ac:dyDescent="0.25">
      <c r="R16" s="3" t="s">
        <v>658</v>
      </c>
    </row>
    <row r="17" spans="18:18" x14ac:dyDescent="0.25">
      <c r="R17" s="3"/>
    </row>
  </sheetData>
  <autoFilter ref="B1:S1" xr:uid="{CEB295A8-E453-403A-A9BA-9F06E2BA3E15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150</vt:i4>
      </vt:variant>
    </vt:vector>
  </HeadingPairs>
  <TitlesOfParts>
    <vt:vector size="156" baseType="lpstr">
      <vt:lpstr>Commitment</vt:lpstr>
      <vt:lpstr>Item</vt:lpstr>
      <vt:lpstr>HZ emb350 6.29.2025</vt:lpstr>
      <vt:lpstr>NX PO 7.09.2025</vt:lpstr>
      <vt:lpstr>ValueSelection</vt:lpstr>
      <vt:lpstr>Data</vt:lpstr>
      <vt:lpstr>cellBuyer</vt:lpstr>
      <vt:lpstr>cellDept</vt:lpstr>
      <vt:lpstr>cellDeptDescription</vt:lpstr>
      <vt:lpstr>cellEDIIndicator</vt:lpstr>
      <vt:lpstr>cellEvent</vt:lpstr>
      <vt:lpstr>cellFY</vt:lpstr>
      <vt:lpstr>cellIncludeOnOrder</vt:lpstr>
      <vt:lpstr>'NX PO 7.09.2025'!cellInputLocations</vt:lpstr>
      <vt:lpstr>cellLocType</vt:lpstr>
      <vt:lpstr>cellMonth</vt:lpstr>
      <vt:lpstr>cellOrderType</vt:lpstr>
      <vt:lpstr>cellPOFamilyID</vt:lpstr>
      <vt:lpstr>cellPONumber</vt:lpstr>
      <vt:lpstr>cellPostDate</vt:lpstr>
      <vt:lpstr>cellPostDescription</vt:lpstr>
      <vt:lpstr>'NX PO 7.09.2025'!cellPostNum</vt:lpstr>
      <vt:lpstr>cellPOType</vt:lpstr>
      <vt:lpstr>cellPreMarkInd</vt:lpstr>
      <vt:lpstr>cellPreTicketed</vt:lpstr>
      <vt:lpstr>cellProcessType</vt:lpstr>
      <vt:lpstr>cellSeason</vt:lpstr>
      <vt:lpstr>cellShip2WH</vt:lpstr>
      <vt:lpstr>cellSNADate</vt:lpstr>
      <vt:lpstr>cellSNBDate</vt:lpstr>
      <vt:lpstr>cellVendorName</vt:lpstr>
      <vt:lpstr>cellVendorNum</vt:lpstr>
      <vt:lpstr>'NX PO 7.09.2025'!COSTA</vt:lpstr>
      <vt:lpstr>'NX PO 7.09.2025'!COSTB</vt:lpstr>
      <vt:lpstr>'NX PO 7.09.2025'!COSTC</vt:lpstr>
      <vt:lpstr>'NX PO 7.09.2025'!COSTD</vt:lpstr>
      <vt:lpstr>'NX PO 7.09.2025'!COSTE</vt:lpstr>
      <vt:lpstr>'NX PO 7.09.2025'!COSTF</vt:lpstr>
      <vt:lpstr>'NX PO 7.09.2025'!COSTG</vt:lpstr>
      <vt:lpstr>'NX PO 7.09.2025'!COSTH</vt:lpstr>
      <vt:lpstr>'NX PO 7.09.2025'!COSTI</vt:lpstr>
      <vt:lpstr>COSTJ</vt:lpstr>
      <vt:lpstr>COSTK</vt:lpstr>
      <vt:lpstr>COSTL</vt:lpstr>
      <vt:lpstr>COSTM</vt:lpstr>
      <vt:lpstr>COSTN</vt:lpstr>
      <vt:lpstr>COSTO</vt:lpstr>
      <vt:lpstr>COSTP</vt:lpstr>
      <vt:lpstr>COSTQ</vt:lpstr>
      <vt:lpstr>COSTR</vt:lpstr>
      <vt:lpstr>COSTS</vt:lpstr>
      <vt:lpstr>COSTT</vt:lpstr>
      <vt:lpstr>COSTU</vt:lpstr>
      <vt:lpstr>COSTV</vt:lpstr>
      <vt:lpstr>COSTW</vt:lpstr>
      <vt:lpstr>DELETECLUSTERING</vt:lpstr>
      <vt:lpstr>DELETEITEMCOUNT</vt:lpstr>
      <vt:lpstr>DELETEITEMDETAIL</vt:lpstr>
      <vt:lpstr>DELETEMAININPUT</vt:lpstr>
      <vt:lpstr>'NX PO 7.09.2025'!IMUA</vt:lpstr>
      <vt:lpstr>'NX PO 7.09.2025'!IMUB</vt:lpstr>
      <vt:lpstr>'NX PO 7.09.2025'!IMUC</vt:lpstr>
      <vt:lpstr>'NX PO 7.09.2025'!IMUD</vt:lpstr>
      <vt:lpstr>'NX PO 7.09.2025'!IMUE</vt:lpstr>
      <vt:lpstr>'NX PO 7.09.2025'!IMUF</vt:lpstr>
      <vt:lpstr>'NX PO 7.09.2025'!IMUG</vt:lpstr>
      <vt:lpstr>'NX PO 7.09.2025'!IMUH</vt:lpstr>
      <vt:lpstr>'NX PO 7.09.2025'!IMUI</vt:lpstr>
      <vt:lpstr>IMUJ</vt:lpstr>
      <vt:lpstr>IMUK</vt:lpstr>
      <vt:lpstr>IMUL</vt:lpstr>
      <vt:lpstr>IMUM</vt:lpstr>
      <vt:lpstr>IMUN</vt:lpstr>
      <vt:lpstr>IMUO</vt:lpstr>
      <vt:lpstr>IMUP</vt:lpstr>
      <vt:lpstr>IMUQ</vt:lpstr>
      <vt:lpstr>IMUR</vt:lpstr>
      <vt:lpstr>IMUS</vt:lpstr>
      <vt:lpstr>IMUT</vt:lpstr>
      <vt:lpstr>IMUU</vt:lpstr>
      <vt:lpstr>IMUV</vt:lpstr>
      <vt:lpstr>IMUW</vt:lpstr>
      <vt:lpstr>'NX PO 7.09.2025'!LocA</vt:lpstr>
      <vt:lpstr>'NX PO 7.09.2025'!LocB</vt:lpstr>
      <vt:lpstr>'NX PO 7.09.2025'!LocC</vt:lpstr>
      <vt:lpstr>'NX PO 7.09.2025'!LocD</vt:lpstr>
      <vt:lpstr>'NX PO 7.09.2025'!LocE</vt:lpstr>
      <vt:lpstr>'NX PO 7.09.2025'!LocF</vt:lpstr>
      <vt:lpstr>'NX PO 7.09.2025'!LocG</vt:lpstr>
      <vt:lpstr>'NX PO 7.09.2025'!LocH</vt:lpstr>
      <vt:lpstr>'NX PO 7.09.2025'!LocI</vt:lpstr>
      <vt:lpstr>LocJ</vt:lpstr>
      <vt:lpstr>LocK</vt:lpstr>
      <vt:lpstr>LocL</vt:lpstr>
      <vt:lpstr>LocM</vt:lpstr>
      <vt:lpstr>LocN</vt:lpstr>
      <vt:lpstr>LocO</vt:lpstr>
      <vt:lpstr>LocP</vt:lpstr>
      <vt:lpstr>LocQ</vt:lpstr>
      <vt:lpstr>LocR</vt:lpstr>
      <vt:lpstr>LocS</vt:lpstr>
      <vt:lpstr>LocT</vt:lpstr>
      <vt:lpstr>LocU</vt:lpstr>
      <vt:lpstr>LocV</vt:lpstr>
      <vt:lpstr>LocW</vt:lpstr>
      <vt:lpstr>'NX PO 7.09.2025'!Print_Area</vt:lpstr>
      <vt:lpstr>'NX PO 7.09.2025'!Print_Titles</vt:lpstr>
      <vt:lpstr>'NX PO 7.09.2025'!RETAILA</vt:lpstr>
      <vt:lpstr>'NX PO 7.09.2025'!RETAILB</vt:lpstr>
      <vt:lpstr>'NX PO 7.09.2025'!RETAILC</vt:lpstr>
      <vt:lpstr>'NX PO 7.09.2025'!RETAILD</vt:lpstr>
      <vt:lpstr>'NX PO 7.09.2025'!RETAILE</vt:lpstr>
      <vt:lpstr>'NX PO 7.09.2025'!RETAILF</vt:lpstr>
      <vt:lpstr>'NX PO 7.09.2025'!RETAILG</vt:lpstr>
      <vt:lpstr>'NX PO 7.09.2025'!RETAILH</vt:lpstr>
      <vt:lpstr>'NX PO 7.09.2025'!RETAILI</vt:lpstr>
      <vt:lpstr>RETAILJ</vt:lpstr>
      <vt:lpstr>RETAILK</vt:lpstr>
      <vt:lpstr>RETAILL</vt:lpstr>
      <vt:lpstr>RETAILM</vt:lpstr>
      <vt:lpstr>RETAILN</vt:lpstr>
      <vt:lpstr>RETAILO</vt:lpstr>
      <vt:lpstr>RETAILP</vt:lpstr>
      <vt:lpstr>RETAILQ</vt:lpstr>
      <vt:lpstr>RETAILR</vt:lpstr>
      <vt:lpstr>RETAILS</vt:lpstr>
      <vt:lpstr>RETAILT</vt:lpstr>
      <vt:lpstr>RETAILU</vt:lpstr>
      <vt:lpstr>RETAILV</vt:lpstr>
      <vt:lpstr>RETAILW</vt:lpstr>
      <vt:lpstr>rngCustomCols</vt:lpstr>
      <vt:lpstr>rngRetailPrice</vt:lpstr>
      <vt:lpstr>rngSortRange</vt:lpstr>
      <vt:lpstr>'NX PO 7.09.2025'!UNITSA</vt:lpstr>
      <vt:lpstr>'NX PO 7.09.2025'!UNITSB</vt:lpstr>
      <vt:lpstr>'NX PO 7.09.2025'!UNITSC</vt:lpstr>
      <vt:lpstr>'NX PO 7.09.2025'!UNITSD</vt:lpstr>
      <vt:lpstr>'NX PO 7.09.2025'!UNITSE</vt:lpstr>
      <vt:lpstr>'NX PO 7.09.2025'!UNITSF</vt:lpstr>
      <vt:lpstr>'NX PO 7.09.2025'!UNITSG</vt:lpstr>
      <vt:lpstr>'NX PO 7.09.2025'!UNITSH</vt:lpstr>
      <vt:lpstr>'NX PO 7.09.2025'!UNITSI</vt:lpstr>
      <vt:lpstr>UNITSJ</vt:lpstr>
      <vt:lpstr>UNITSK</vt:lpstr>
      <vt:lpstr>UNITSL</vt:lpstr>
      <vt:lpstr>UNITSM</vt:lpstr>
      <vt:lpstr>UNITSN</vt:lpstr>
      <vt:lpstr>UNITSO</vt:lpstr>
      <vt:lpstr>UNITSP</vt:lpstr>
      <vt:lpstr>UNITSQ</vt:lpstr>
      <vt:lpstr>UNITSR</vt:lpstr>
      <vt:lpstr>UNITSS</vt:lpstr>
      <vt:lpstr>UNITST</vt:lpstr>
      <vt:lpstr>UNITSU</vt:lpstr>
      <vt:lpstr>UNITSV</vt:lpstr>
      <vt:lpstr>UNITSW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2025-07-10T01:05:30Z</dcterms:modified>
</cp:coreProperties>
</file>