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2275" windowHeight="10665"/>
  </bookViews>
  <sheets>
    <sheet name="Item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A15" i="1" l="1"/>
  <c r="AW15" i="1"/>
  <c r="AS15" i="1"/>
  <c r="AP15" i="1"/>
  <c r="AN15" i="1"/>
  <c r="AL15" i="1"/>
  <c r="AI15" i="1"/>
  <c r="AC15" i="1"/>
  <c r="AD15" i="1" s="1"/>
  <c r="AF15" i="1" s="1"/>
  <c r="AJ15" i="1" s="1"/>
  <c r="T15" i="1"/>
  <c r="BA14" i="1"/>
  <c r="AW14" i="1"/>
  <c r="AS14" i="1"/>
  <c r="AP14" i="1"/>
  <c r="AN14" i="1"/>
  <c r="AL14" i="1"/>
  <c r="AI14" i="1"/>
  <c r="AD14" i="1"/>
  <c r="AF14" i="1" s="1"/>
  <c r="AJ14" i="1" s="1"/>
  <c r="AC14" i="1"/>
  <c r="T14" i="1"/>
  <c r="BA13" i="1"/>
  <c r="AW13" i="1"/>
  <c r="AS13" i="1"/>
  <c r="AP13" i="1"/>
  <c r="AN13" i="1"/>
  <c r="AL13" i="1"/>
  <c r="AI13" i="1"/>
  <c r="AC13" i="1"/>
  <c r="AD13" i="1" s="1"/>
  <c r="AF13" i="1" s="1"/>
  <c r="AJ13" i="1" s="1"/>
  <c r="T13" i="1"/>
  <c r="BA12" i="1"/>
  <c r="AW12" i="1"/>
  <c r="AS12" i="1"/>
  <c r="AP12" i="1"/>
  <c r="AN12" i="1"/>
  <c r="AL12" i="1"/>
  <c r="AI12" i="1"/>
  <c r="AC12" i="1"/>
  <c r="AD12" i="1" s="1"/>
  <c r="AF12" i="1" s="1"/>
  <c r="AJ12" i="1" s="1"/>
  <c r="T12" i="1"/>
  <c r="BA11" i="1"/>
  <c r="AW11" i="1"/>
  <c r="AS11" i="1"/>
  <c r="AP11" i="1"/>
  <c r="AN11" i="1"/>
  <c r="AL11" i="1"/>
  <c r="AI11" i="1"/>
  <c r="AC11" i="1"/>
  <c r="AD11" i="1" s="1"/>
  <c r="AF11" i="1" s="1"/>
  <c r="AJ11" i="1" s="1"/>
  <c r="T11" i="1"/>
  <c r="BA10" i="1"/>
  <c r="AW10" i="1"/>
  <c r="AS10" i="1"/>
  <c r="AP10" i="1"/>
  <c r="AN10" i="1"/>
  <c r="AL10" i="1"/>
  <c r="AT10" i="1" s="1"/>
  <c r="AI10" i="1"/>
  <c r="AD10" i="1"/>
  <c r="AF10" i="1" s="1"/>
  <c r="AJ10" i="1" s="1"/>
  <c r="AC10" i="1"/>
  <c r="T10" i="1"/>
  <c r="BA9" i="1"/>
  <c r="AW9" i="1"/>
  <c r="AS9" i="1"/>
  <c r="AP9" i="1"/>
  <c r="AN9" i="1"/>
  <c r="AL9" i="1"/>
  <c r="AI9" i="1"/>
  <c r="AC9" i="1"/>
  <c r="AD9" i="1" s="1"/>
  <c r="AF9" i="1" s="1"/>
  <c r="AJ9" i="1" s="1"/>
  <c r="T9" i="1"/>
  <c r="BA8" i="1"/>
  <c r="AW8" i="1"/>
  <c r="AS8" i="1"/>
  <c r="AP8" i="1"/>
  <c r="AN8" i="1"/>
  <c r="AL8" i="1"/>
  <c r="AI8" i="1"/>
  <c r="AC8" i="1"/>
  <c r="AD8" i="1" s="1"/>
  <c r="AF8" i="1" s="1"/>
  <c r="AJ8" i="1" s="1"/>
  <c r="T8" i="1"/>
  <c r="BA7" i="1"/>
  <c r="AW7" i="1"/>
  <c r="AS7" i="1"/>
  <c r="AP7" i="1"/>
  <c r="AN7" i="1"/>
  <c r="AL7" i="1"/>
  <c r="AJ7" i="1"/>
  <c r="AI7" i="1"/>
  <c r="AC7" i="1"/>
  <c r="AD7" i="1" s="1"/>
  <c r="AF7" i="1" s="1"/>
  <c r="T7" i="1"/>
  <c r="BA6" i="1"/>
  <c r="AW6" i="1"/>
  <c r="AS6" i="1"/>
  <c r="AP6" i="1"/>
  <c r="AN6" i="1"/>
  <c r="AL6" i="1"/>
  <c r="AI6" i="1"/>
  <c r="AD6" i="1"/>
  <c r="AF6" i="1" s="1"/>
  <c r="AJ6" i="1" s="1"/>
  <c r="AC6" i="1"/>
  <c r="T6" i="1"/>
  <c r="BA5" i="1"/>
  <c r="AW5" i="1"/>
  <c r="AS5" i="1"/>
  <c r="AP5" i="1"/>
  <c r="AN5" i="1"/>
  <c r="AL5" i="1"/>
  <c r="AT5" i="1" s="1"/>
  <c r="AI5" i="1"/>
  <c r="AC5" i="1"/>
  <c r="AD5" i="1" s="1"/>
  <c r="AF5" i="1" s="1"/>
  <c r="AJ5" i="1" s="1"/>
  <c r="T5" i="1"/>
  <c r="BA4" i="1"/>
  <c r="AW4" i="1"/>
  <c r="AS4" i="1"/>
  <c r="AP4" i="1"/>
  <c r="AN4" i="1"/>
  <c r="AL4" i="1"/>
  <c r="AI4" i="1"/>
  <c r="AC4" i="1"/>
  <c r="AD4" i="1" s="1"/>
  <c r="AF4" i="1" s="1"/>
  <c r="AJ4" i="1" s="1"/>
  <c r="T4" i="1"/>
  <c r="BA3" i="1"/>
  <c r="AW3" i="1"/>
  <c r="AS3" i="1"/>
  <c r="AP3" i="1"/>
  <c r="AN3" i="1"/>
  <c r="AL3" i="1"/>
  <c r="AJ3" i="1"/>
  <c r="AI3" i="1"/>
  <c r="AC3" i="1"/>
  <c r="AD3" i="1" s="1"/>
  <c r="AF3" i="1" s="1"/>
  <c r="T3" i="1"/>
  <c r="BA2" i="1"/>
  <c r="AW2" i="1"/>
  <c r="AS2" i="1"/>
  <c r="AP2" i="1"/>
  <c r="AN2" i="1"/>
  <c r="AL2" i="1"/>
  <c r="AT2" i="1" s="1"/>
  <c r="AI2" i="1"/>
  <c r="AD2" i="1"/>
  <c r="AF2" i="1" s="1"/>
  <c r="AJ2" i="1" s="1"/>
  <c r="AC2" i="1"/>
  <c r="T2" i="1"/>
  <c r="AT11" i="1" l="1"/>
  <c r="AT14" i="1"/>
  <c r="AU14" i="1" s="1"/>
  <c r="AV14" i="1" s="1"/>
  <c r="AU5" i="1"/>
  <c r="AT6" i="1"/>
  <c r="AT9" i="1"/>
  <c r="AU9" i="1" s="1"/>
  <c r="AV9" i="1" s="1"/>
  <c r="AT12" i="1"/>
  <c r="AU12" i="1" s="1"/>
  <c r="AT15" i="1"/>
  <c r="AT4" i="1"/>
  <c r="AU11" i="1"/>
  <c r="AV11" i="1" s="1"/>
  <c r="AT13" i="1"/>
  <c r="AU13" i="1" s="1"/>
  <c r="AV13" i="1" s="1"/>
  <c r="AV5" i="1"/>
  <c r="AU2" i="1"/>
  <c r="AT7" i="1"/>
  <c r="AU7" i="1" s="1"/>
  <c r="AU8" i="1"/>
  <c r="AT3" i="1"/>
  <c r="AU3" i="1" s="1"/>
  <c r="AU4" i="1"/>
  <c r="AU15" i="1"/>
  <c r="AU6" i="1"/>
  <c r="AT8" i="1"/>
  <c r="AU10" i="1"/>
  <c r="AV7" i="1" l="1"/>
  <c r="AV6" i="1"/>
  <c r="AV8" i="1"/>
  <c r="AV2" i="1"/>
  <c r="AV12" i="1"/>
  <c r="AV15" i="1"/>
  <c r="AV10" i="1"/>
  <c r="AV4" i="1"/>
  <c r="AV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<sst xmlns="http://schemas.openxmlformats.org/spreadsheetml/2006/main" count="210" uniqueCount="95">
  <si>
    <t>Item No.</t>
  </si>
  <si>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</si>
  <si>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</si>
  <si>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</si>
  <si>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</si>
  <si>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</si>
  <si>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</si>
  <si>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</si>
  <si>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</si>
  <si>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</si>
  <si>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</si>
  <si>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</si>
  <si>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</si>
  <si>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</si>
  <si>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</si>
  <si>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</si>
  <si>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</si>
  <si>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</si>
  <si>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</si>
  <si>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</si>
  <si>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</si>
  <si>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</si>
  <si>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</si>
  <si>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</si>
  <si>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</si>
  <si>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</si>
  <si>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</si>
  <si>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</si>
  <si>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</si>
  <si>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</si>
  <si>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</si>
  <si>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</si>
  <si>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</si>
  <si>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</si>
  <si>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</si>
  <si>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</si>
  <si>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</si>
  <si>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</si>
  <si>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</si>
  <si>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</si>
  <si>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</si>
  <si>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</si>
  <si>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</si>
  <si>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</si>
  <si>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</si>
  <si>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</si>
  <si>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</si>
  <si>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</si>
  <si>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</si>
  <si>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</si>
  <si>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</si>
  <si>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</si>
  <si>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</si>
  <si>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</si>
  <si>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</si>
  <si>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</si>
  <si>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TBD</t>
  </si>
  <si>
    <t>COMFORTER (SET)</t>
  </si>
  <si>
    <t>ClIFTON B</t>
    <phoneticPr fontId="2" type="noConversion"/>
  </si>
  <si>
    <t>100% Polyester Printed Comforter Set</t>
    <phoneticPr fontId="2" type="noConversion"/>
  </si>
  <si>
    <t>5/7PC Comforter Set</t>
    <phoneticPr fontId="2" type="noConversion"/>
  </si>
  <si>
    <t xml:space="preserve">Comforter set: 85gsm brushed microfiber, rotary print reverse solid. 180gsm poly fill. 
Sheet Set: 75gsm microfiber solid. </t>
    <phoneticPr fontId="2" type="noConversion"/>
  </si>
  <si>
    <t>Twin: 66x86"/20x26"
Sheets: 66x96"/39x75+12"/20x30</t>
    <phoneticPr fontId="11" type="noConversion"/>
  </si>
  <si>
    <t>Normal</t>
  </si>
  <si>
    <t>9404.40.9022</t>
    <phoneticPr fontId="2" type="noConversion"/>
  </si>
  <si>
    <t>Full: 76x86"/20x26 (2)
Sheets: 81x96"/54x75+14"/20x30(2)</t>
    <phoneticPr fontId="11" type="noConversion"/>
  </si>
  <si>
    <t>BOWIE</t>
    <phoneticPr fontId="2" type="noConversion"/>
  </si>
  <si>
    <t>3/4PC Comforter Set</t>
    <phoneticPr fontId="2" type="noConversion"/>
  </si>
  <si>
    <t xml:space="preserve">Twin:66x86"/20x26"
1 Shaped pillow </t>
  </si>
  <si>
    <t xml:space="preserve">Full: 76x86"/20x26 (2)
1 Shaped pillow </t>
  </si>
  <si>
    <t>GAME TIME</t>
    <phoneticPr fontId="2" type="noConversion"/>
  </si>
  <si>
    <t>2/3PC Comforter Set</t>
    <phoneticPr fontId="2" type="noConversion"/>
  </si>
  <si>
    <t>Twin: 66x86"/20x26"</t>
  </si>
  <si>
    <t>Full: 76x86"/20x26 (2)</t>
  </si>
  <si>
    <t>TBD SPACE</t>
    <phoneticPr fontId="2" type="noConversion"/>
  </si>
  <si>
    <t>WATER COLOR STRIPE</t>
    <phoneticPr fontId="2" type="noConversion"/>
  </si>
  <si>
    <t>GRAFITTI HEARTS</t>
    <phoneticPr fontId="2" type="noConversion"/>
  </si>
  <si>
    <t>Piece</t>
  </si>
  <si>
    <t xml:space="preserve">Comforter set: 85gsm brushed microfiber, rotary print reverse solid. 180gsm poly fill. 
Pillow: poly cover, poly fill. </t>
    <phoneticPr fontId="2" type="noConversion"/>
  </si>
  <si>
    <t xml:space="preserve">WAVE FLORAL </t>
    <phoneticPr fontId="2" type="noConversion"/>
  </si>
  <si>
    <t xml:space="preserve">Comforter set: 85gsm brushed microfiber, rotary print reverse solid. 180gsm poly fill. Wire bag. </t>
    <phoneticPr fontId="2" type="noConversion"/>
  </si>
  <si>
    <t>BCF10-3926</t>
    <phoneticPr fontId="11" type="noConversion"/>
  </si>
  <si>
    <t>BCF10-3927</t>
  </si>
  <si>
    <t>BCF10-3928</t>
  </si>
  <si>
    <t>BCF10-3929</t>
  </si>
  <si>
    <t>BCF10-3930</t>
  </si>
  <si>
    <t>BCF10-3931</t>
  </si>
  <si>
    <t>BCF10-3932</t>
  </si>
  <si>
    <t>BCF10-3933</t>
  </si>
  <si>
    <t>BCF10-3934</t>
  </si>
  <si>
    <t>BCF10-3935</t>
  </si>
  <si>
    <t>BCF10-3936</t>
  </si>
  <si>
    <t>BCF10-3937</t>
  </si>
  <si>
    <t>BCF10-3938</t>
  </si>
  <si>
    <t>BCF10-3939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</si>
</sst>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￥-804]#,##0.00;[Red][$￥-804]#,##0.00"/>
    <numFmt numFmtId="181" formatCode="_(&quot;$&quot;* #,##0.00_);_(&quot;$&quot;* \(#,##0.00\);_(&quot;$&quot;* &quot;-&quot;??_);_(@_)"/>
  </numFmts>
  <fonts count="14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0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>
      <alignment vertical="center"/>
    </xf>
    <xf numFmtId="0" fontId="3" fillId="0" borderId="0"/>
    <xf numFmtId="0" fontId="1" fillId="0" borderId="0"/>
    <xf numFmtId="180" fontId="9" fillId="0" borderId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5" fillId="3" borderId="0" xfId="0" applyFont="1" applyFill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176" fontId="5" fillId="5" borderId="2" xfId="0" applyNumberFormat="1" applyFont="1" applyFill="1" applyBorder="1" applyAlignment="1">
      <alignment horizontal="center" wrapText="1"/>
    </xf>
    <xf numFmtId="2" fontId="5" fillId="5" borderId="2" xfId="0" applyNumberFormat="1" applyFont="1" applyFill="1" applyBorder="1" applyAlignment="1">
      <alignment horizontal="center" wrapText="1"/>
    </xf>
    <xf numFmtId="177" fontId="7" fillId="5" borderId="2" xfId="5" applyNumberFormat="1" applyFont="1" applyFill="1" applyBorder="1" applyAlignment="1">
      <alignment wrapText="1"/>
    </xf>
    <xf numFmtId="177" fontId="5" fillId="6" borderId="3" xfId="0" applyNumberFormat="1" applyFont="1" applyFill="1" applyBorder="1" applyAlignment="1">
      <alignment horizontal="center" wrapText="1"/>
    </xf>
    <xf numFmtId="177" fontId="5" fillId="5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7" fillId="0" borderId="2" xfId="5" applyNumberFormat="1" applyFont="1" applyBorder="1" applyAlignment="1">
      <alignment wrapText="1"/>
    </xf>
    <xf numFmtId="1" fontId="7" fillId="0" borderId="2" xfId="5" applyNumberFormat="1" applyFont="1" applyBorder="1" applyAlignment="1">
      <alignment wrapText="1"/>
    </xf>
    <xf numFmtId="177" fontId="7" fillId="0" borderId="2" xfId="5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7" fillId="2" borderId="2" xfId="5" applyNumberFormat="1" applyFont="1" applyFill="1" applyBorder="1" applyAlignment="1">
      <alignment wrapText="1"/>
    </xf>
    <xf numFmtId="177" fontId="7" fillId="7" borderId="2" xfId="5" applyNumberFormat="1" applyFont="1" applyFill="1" applyBorder="1" applyAlignment="1">
      <alignment wrapText="1"/>
    </xf>
    <xf numFmtId="10" fontId="7" fillId="7" borderId="2" xfId="5" applyNumberFormat="1" applyFont="1" applyFill="1" applyBorder="1" applyAlignment="1">
      <alignment wrapText="1"/>
    </xf>
    <xf numFmtId="177" fontId="8" fillId="8" borderId="2" xfId="5" applyNumberFormat="1" applyFont="1" applyFill="1" applyBorder="1" applyAlignment="1">
      <alignment wrapText="1"/>
    </xf>
    <xf numFmtId="177" fontId="5" fillId="7" borderId="2" xfId="0" applyNumberFormat="1" applyFont="1" applyFill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wrapText="1"/>
    </xf>
    <xf numFmtId="180" fontId="10" fillId="0" borderId="2" xfId="6" applyFont="1" applyBorder="1" applyAlignment="1">
      <alignment horizontal="left" wrapText="1"/>
    </xf>
    <xf numFmtId="176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7" fontId="0" fillId="9" borderId="2" xfId="7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" fontId="3" fillId="0" borderId="2" xfId="0" applyNumberFormat="1" applyFont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177" fontId="0" fillId="9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9" borderId="2" xfId="8" applyNumberFormat="1" applyFon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180" fontId="12" fillId="0" borderId="2" xfId="6" applyFont="1" applyBorder="1" applyAlignment="1">
      <alignment horizontal="left" wrapText="1"/>
    </xf>
    <xf numFmtId="49" fontId="13" fillId="10" borderId="2" xfId="0" applyNumberFormat="1" applyFont="1" applyFill="1" applyBorder="1"/>
  </cellXfs>
  <cellStyles count="9">
    <cellStyle name="Currency 2" xfId="7"/>
    <cellStyle name="Normal 10" xfId="2"/>
    <cellStyle name="Normal 2" xfId="4"/>
    <cellStyle name="Normal 2 18 2" xfId="5"/>
    <cellStyle name="Percent 2" xfId="8"/>
    <cellStyle name="Style 1 3" xfId="1"/>
    <cellStyle name="常规" xfId="0" builtinId="0"/>
    <cellStyle name="常规 2 2" xfId="3"/>
    <cellStyle name="样式 1 2 4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4%20Juvi%20Bedding%20commit-7%2022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5"/>
  <sheetViews>
    <sheetView tabSelected="1" workbookViewId="0">
      <selection activeCell="E2" sqref="E2"/>
    </sheetView>
  </sheetViews>
  <sheetFormatPr defaultRowHeight="12.75" x14ac:dyDescent="0.2"/>
  <cols>
    <col min="1" max="6" width="20" style="1" customWidth="1"/>
    <col min="7" max="7" width="9.140625" style="1" customWidth="1"/>
    <col min="8" max="16384" width="9.140625" style="1"/>
  </cols>
  <sheetData>
    <row r="1" spans="1:56" s="28" customFormat="1" ht="68.099999999999994" customHeight="1" x14ac:dyDescent="0.25">
      <c r="A1" s="2" t="s">
        <v>1</v>
      </c>
      <c r="B1" s="3" t="s">
        <v>2</v>
      </c>
      <c r="C1" s="3" t="s">
        <v>3</v>
      </c>
      <c r="D1" s="4" t="s">
        <v>4</v>
      </c>
      <c r="E1" s="5" t="s">
        <v>5</v>
      </c>
      <c r="F1" s="5" t="s">
        <v>6</v>
      </c>
      <c r="G1" s="6" t="s">
        <v>7</v>
      </c>
      <c r="H1" s="4" t="s">
        <v>8</v>
      </c>
      <c r="I1" s="7" t="s">
        <v>9</v>
      </c>
      <c r="J1" s="8" t="s">
        <v>10</v>
      </c>
      <c r="K1" s="7" t="s">
        <v>11</v>
      </c>
      <c r="L1" s="7" t="s">
        <v>12</v>
      </c>
      <c r="M1" s="7" t="s">
        <v>13</v>
      </c>
      <c r="N1" s="4" t="s">
        <v>14</v>
      </c>
      <c r="O1" s="4" t="s">
        <v>0</v>
      </c>
      <c r="P1" s="4" t="s">
        <v>15</v>
      </c>
      <c r="Q1" s="8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3" t="s">
        <v>30</v>
      </c>
      <c r="AF1" s="20" t="s">
        <v>31</v>
      </c>
      <c r="AG1" s="3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14" t="s">
        <v>42</v>
      </c>
      <c r="AR1" s="21" t="s">
        <v>43</v>
      </c>
      <c r="AS1" s="20" t="s">
        <v>44</v>
      </c>
      <c r="AT1" s="20" t="s">
        <v>45</v>
      </c>
      <c r="AU1" s="23" t="s">
        <v>46</v>
      </c>
      <c r="AV1" s="24" t="s">
        <v>47</v>
      </c>
      <c r="AW1" s="23" t="s">
        <v>48</v>
      </c>
      <c r="AX1" s="25" t="s">
        <v>49</v>
      </c>
      <c r="AY1" s="26" t="s">
        <v>50</v>
      </c>
      <c r="AZ1" s="26" t="s">
        <v>51</v>
      </c>
      <c r="BA1" s="23" t="s">
        <v>52</v>
      </c>
      <c r="BB1" s="3" t="s">
        <v>53</v>
      </c>
      <c r="BC1" s="27" t="s">
        <v>54</v>
      </c>
      <c r="BD1" s="27" t="s">
        <v>55</v>
      </c>
    </row>
    <row r="2" spans="1:56" s="28" customFormat="1" ht="240" x14ac:dyDescent="0.25">
      <c r="A2" s="29" t="s">
        <v>56</v>
      </c>
      <c r="B2" s="30">
        <v>1</v>
      </c>
      <c r="C2" s="29"/>
      <c r="D2" s="29"/>
      <c r="E2" s="29"/>
      <c r="F2" s="29"/>
      <c r="G2" s="29" t="s">
        <v>57</v>
      </c>
      <c r="H2" s="31" t="s">
        <v>58</v>
      </c>
      <c r="I2" s="31" t="s">
        <v>59</v>
      </c>
      <c r="J2" s="31" t="s">
        <v>60</v>
      </c>
      <c r="K2" s="31" t="s">
        <v>61</v>
      </c>
      <c r="L2" s="32" t="s">
        <v>62</v>
      </c>
      <c r="M2" s="29"/>
      <c r="N2" s="29"/>
      <c r="O2" s="48" t="s">
        <v>81</v>
      </c>
      <c r="P2" s="29"/>
      <c r="Q2" s="29" t="s">
        <v>77</v>
      </c>
      <c r="R2" s="33">
        <v>67.5</v>
      </c>
      <c r="S2" s="34">
        <v>8.1</v>
      </c>
      <c r="T2" s="35">
        <f>IF(ISERROR(R2/S2),"",R2/S2)</f>
        <v>8.3333333333333339</v>
      </c>
      <c r="U2" s="36">
        <v>8.33</v>
      </c>
      <c r="V2" s="37"/>
      <c r="W2" s="29" t="s">
        <v>63</v>
      </c>
      <c r="X2" s="38">
        <v>62</v>
      </c>
      <c r="Y2" s="38">
        <v>55</v>
      </c>
      <c r="Z2" s="38">
        <v>31</v>
      </c>
      <c r="AA2" s="34"/>
      <c r="AB2" s="39">
        <v>2</v>
      </c>
      <c r="AC2" s="40">
        <f>IF(X2="","",X2*Y2*Z2/1000000)</f>
        <v>0.10571</v>
      </c>
      <c r="AD2" s="41">
        <f>IF(AB2="","",65/AC2*AB2)</f>
        <v>1229.779585658878</v>
      </c>
      <c r="AE2" s="29">
        <v>3300</v>
      </c>
      <c r="AF2" s="42">
        <f>IF(ISERROR(AE2/AD2),"",AE2/AD2)</f>
        <v>2.6834076923076924</v>
      </c>
      <c r="AG2" s="31" t="s">
        <v>64</v>
      </c>
      <c r="AH2" s="43">
        <v>0.42799999999999999</v>
      </c>
      <c r="AI2" s="42">
        <f>IF(ISERROR(U2*AH2),"",U2*AH2)</f>
        <v>3.5652399999999997</v>
      </c>
      <c r="AJ2" s="42">
        <f t="shared" ref="AJ2:AJ15" si="0">IF(ISERROR(U2+AF2+AI2),"",U2+AF2+AI2)</f>
        <v>14.578647692307692</v>
      </c>
      <c r="AK2" s="43"/>
      <c r="AL2" s="42">
        <f t="shared" ref="AL2:AL15" si="1">IF(ISERROR(AX2*AK2),"",AX2*AK2)</f>
        <v>0</v>
      </c>
      <c r="AM2" s="43"/>
      <c r="AN2" s="42">
        <f t="shared" ref="AN2:AN15" si="2">IF(ISERROR(AX2*AM2),"",AX2*AM2)</f>
        <v>0</v>
      </c>
      <c r="AO2" s="44"/>
      <c r="AP2" s="42">
        <f>IF(ISERROR(AX2*AO3),"",AX2*AO3)</f>
        <v>0</v>
      </c>
      <c r="AQ2" s="29"/>
      <c r="AR2" s="43">
        <v>0</v>
      </c>
      <c r="AS2" s="42">
        <f t="shared" ref="AS2:AS15" si="3">IF(ISERROR(AX2*AR2),"",AX2*AR2)</f>
        <v>0</v>
      </c>
      <c r="AT2" s="42">
        <f>IF(ISERROR(AL2+AN2+AP2+AS2),"",AL2+AN2+AP2+AS2)</f>
        <v>0</v>
      </c>
      <c r="AU2" s="42">
        <f t="shared" ref="AU2:AU15" si="4">IF(ISERROR(AJ2+AT2),"",AJ2+AT2)</f>
        <v>14.578647692307692</v>
      </c>
      <c r="AV2" s="45">
        <f>IF(ISERROR((AX2-AU2)/AX2),"",(AX2-AU2)/AX2)</f>
        <v>0.11159977499648434</v>
      </c>
      <c r="AW2" s="42" t="str">
        <f>IF(AZ2="","",AY2*(1-AZ2))</f>
        <v/>
      </c>
      <c r="AX2" s="37">
        <v>16.41</v>
      </c>
      <c r="AY2" s="37">
        <v>34.99</v>
      </c>
      <c r="AZ2" s="43"/>
      <c r="BA2" s="45">
        <f>IF(ISERROR((AY2-AX2)/AY2),"",(AY2-AX2)/AY2)</f>
        <v>0.53100885967419265</v>
      </c>
      <c r="BB2" s="46">
        <v>2000</v>
      </c>
      <c r="BC2" s="42">
        <v>29180</v>
      </c>
      <c r="BD2" s="42">
        <v>32820</v>
      </c>
    </row>
    <row r="3" spans="1:56" s="28" customFormat="1" ht="240" x14ac:dyDescent="0.25">
      <c r="A3" s="29" t="s">
        <v>56</v>
      </c>
      <c r="B3" s="30">
        <v>2</v>
      </c>
      <c r="C3" s="29"/>
      <c r="D3" s="29"/>
      <c r="E3" s="29"/>
      <c r="F3" s="29"/>
      <c r="G3" s="29" t="s">
        <v>57</v>
      </c>
      <c r="H3" s="31" t="s">
        <v>58</v>
      </c>
      <c r="I3" s="31" t="s">
        <v>59</v>
      </c>
      <c r="J3" s="31" t="s">
        <v>60</v>
      </c>
      <c r="K3" s="31" t="s">
        <v>61</v>
      </c>
      <c r="L3" s="47" t="s">
        <v>65</v>
      </c>
      <c r="M3" s="29"/>
      <c r="N3" s="29"/>
      <c r="O3" s="48" t="s">
        <v>82</v>
      </c>
      <c r="P3" s="29"/>
      <c r="Q3" s="29" t="s">
        <v>77</v>
      </c>
      <c r="R3" s="33">
        <v>80.599999999999994</v>
      </c>
      <c r="S3" s="34">
        <v>8.1</v>
      </c>
      <c r="T3" s="35">
        <f t="shared" ref="T3:T15" si="5">IF(ISERROR(R3/S3),"",R3/S3)</f>
        <v>9.9506172839506171</v>
      </c>
      <c r="U3" s="36">
        <v>9.9499999999999993</v>
      </c>
      <c r="V3" s="37"/>
      <c r="W3" s="29" t="s">
        <v>63</v>
      </c>
      <c r="X3" s="38">
        <v>62</v>
      </c>
      <c r="Y3" s="38">
        <v>55</v>
      </c>
      <c r="Z3" s="38">
        <v>36</v>
      </c>
      <c r="AA3" s="34"/>
      <c r="AB3" s="46">
        <v>2</v>
      </c>
      <c r="AC3" s="40">
        <f t="shared" ref="AC3:AC15" si="6">IF(X3="","",X3*Y3*Z3/1000000)</f>
        <v>0.12275999999999999</v>
      </c>
      <c r="AD3" s="41">
        <f t="shared" ref="AD3:AD15" si="7">IF(AB3="","",65/AC3*AB3)</f>
        <v>1058.9768654284783</v>
      </c>
      <c r="AE3" s="29">
        <v>3300</v>
      </c>
      <c r="AF3" s="42">
        <f t="shared" ref="AF3:AF15" si="8">IF(ISERROR(AE3/AD3),"",AE3/AD3)</f>
        <v>3.1162153846153848</v>
      </c>
      <c r="AG3" s="31" t="s">
        <v>64</v>
      </c>
      <c r="AH3" s="43">
        <v>0.42799999999999999</v>
      </c>
      <c r="AI3" s="42">
        <f>IF(ISERROR(U3*AH3),"",U3*AH3)</f>
        <v>4.2585999999999995</v>
      </c>
      <c r="AJ3" s="42">
        <f t="shared" si="0"/>
        <v>17.324815384615384</v>
      </c>
      <c r="AK3" s="43"/>
      <c r="AL3" s="42">
        <f t="shared" si="1"/>
        <v>0</v>
      </c>
      <c r="AM3" s="43"/>
      <c r="AN3" s="42">
        <f t="shared" si="2"/>
        <v>0</v>
      </c>
      <c r="AO3" s="43"/>
      <c r="AP3" s="42">
        <f>IF(ISERROR(AX3*AO4),"",AX3*AO4)</f>
        <v>0</v>
      </c>
      <c r="AQ3" s="29"/>
      <c r="AR3" s="43">
        <v>0</v>
      </c>
      <c r="AS3" s="42">
        <f t="shared" si="3"/>
        <v>0</v>
      </c>
      <c r="AT3" s="42">
        <f>IF(ISERROR(AL3+AN3+AP3+AS3),"",AL3+AN3+AP3+AS3)</f>
        <v>0</v>
      </c>
      <c r="AU3" s="42">
        <f t="shared" si="4"/>
        <v>17.324815384615384</v>
      </c>
      <c r="AV3" s="45">
        <f t="shared" ref="AV3:AV15" si="9">IF(ISERROR((AX3-AU3)/AX3),"",(AX3-AU3)/AX3)</f>
        <v>0.10650771611060425</v>
      </c>
      <c r="AW3" s="42" t="str">
        <f>IF(AZ3="","",AY3*(1-AZ3))</f>
        <v/>
      </c>
      <c r="AX3" s="37">
        <v>19.39</v>
      </c>
      <c r="AY3" s="37">
        <v>39.99</v>
      </c>
      <c r="AZ3" s="43"/>
      <c r="BA3" s="45">
        <f t="shared" ref="BA3:BA15" si="10">IF(ISERROR((AY3-AX3)/AY3),"",(AY3-AX3)/AY3)</f>
        <v>0.51512878219554892</v>
      </c>
      <c r="BB3" s="46">
        <v>1000</v>
      </c>
      <c r="BC3" s="42">
        <v>17330</v>
      </c>
      <c r="BD3" s="42">
        <v>19390</v>
      </c>
    </row>
    <row r="4" spans="1:56" s="28" customFormat="1" ht="225" x14ac:dyDescent="0.25">
      <c r="A4" s="29" t="s">
        <v>56</v>
      </c>
      <c r="B4" s="30">
        <v>3</v>
      </c>
      <c r="C4" s="29"/>
      <c r="D4" s="29"/>
      <c r="E4" s="29"/>
      <c r="F4" s="29"/>
      <c r="G4" s="29" t="s">
        <v>57</v>
      </c>
      <c r="H4" s="31" t="s">
        <v>66</v>
      </c>
      <c r="I4" s="31" t="s">
        <v>59</v>
      </c>
      <c r="J4" s="31" t="s">
        <v>67</v>
      </c>
      <c r="K4" s="31" t="s">
        <v>78</v>
      </c>
      <c r="L4" s="32" t="s">
        <v>68</v>
      </c>
      <c r="M4" s="29"/>
      <c r="N4" s="29"/>
      <c r="O4" s="48" t="s">
        <v>83</v>
      </c>
      <c r="P4" s="29"/>
      <c r="Q4" s="29" t="s">
        <v>77</v>
      </c>
      <c r="R4" s="33">
        <v>59.2</v>
      </c>
      <c r="S4" s="34">
        <v>8.1</v>
      </c>
      <c r="T4" s="35">
        <f t="shared" si="5"/>
        <v>7.3086419753086425</v>
      </c>
      <c r="U4" s="36">
        <v>7.31</v>
      </c>
      <c r="V4" s="37"/>
      <c r="W4" s="29" t="s">
        <v>63</v>
      </c>
      <c r="X4" s="38">
        <v>58</v>
      </c>
      <c r="Y4" s="38">
        <v>48</v>
      </c>
      <c r="Z4" s="38">
        <v>28</v>
      </c>
      <c r="AA4" s="34"/>
      <c r="AB4" s="39">
        <v>2</v>
      </c>
      <c r="AC4" s="40">
        <f t="shared" si="6"/>
        <v>7.7951999999999994E-2</v>
      </c>
      <c r="AD4" s="41">
        <f t="shared" si="7"/>
        <v>1667.6929392446634</v>
      </c>
      <c r="AE4" s="29">
        <v>3300</v>
      </c>
      <c r="AF4" s="42">
        <f t="shared" si="8"/>
        <v>1.9787815384615384</v>
      </c>
      <c r="AG4" s="31" t="s">
        <v>64</v>
      </c>
      <c r="AH4" s="43">
        <v>0.42799999999999999</v>
      </c>
      <c r="AI4" s="42">
        <f t="shared" ref="AI4:AI15" si="11">IF(ISERROR(U4*AH4),"",U4*AH4)</f>
        <v>3.1286799999999997</v>
      </c>
      <c r="AJ4" s="42">
        <f t="shared" si="0"/>
        <v>12.417461538461538</v>
      </c>
      <c r="AK4" s="43"/>
      <c r="AL4" s="42">
        <f t="shared" si="1"/>
        <v>0</v>
      </c>
      <c r="AM4" s="43"/>
      <c r="AN4" s="42">
        <f t="shared" si="2"/>
        <v>0</v>
      </c>
      <c r="AO4" s="43"/>
      <c r="AP4" s="42">
        <f t="shared" ref="AP4:AP15" si="12">IF(ISERROR(AX4*AO4),"",AX4*AO4)</f>
        <v>0</v>
      </c>
      <c r="AQ4" s="29"/>
      <c r="AR4" s="43">
        <v>0</v>
      </c>
      <c r="AS4" s="42">
        <f t="shared" si="3"/>
        <v>0</v>
      </c>
      <c r="AT4" s="42">
        <f t="shared" ref="AT4:AT15" si="13">IF(ISERROR(AL4+AN4+AP4+AS4),"",AL4+AN4+AP4+AS4)</f>
        <v>0</v>
      </c>
      <c r="AU4" s="42">
        <f t="shared" si="4"/>
        <v>12.417461538461538</v>
      </c>
      <c r="AV4" s="45">
        <f t="shared" si="9"/>
        <v>0.16884460920605501</v>
      </c>
      <c r="AW4" s="42" t="str">
        <f t="shared" ref="AW4:AW15" si="14">IF(AZ4="","",AY4*(1-AZ4))</f>
        <v/>
      </c>
      <c r="AX4" s="37">
        <v>14.94</v>
      </c>
      <c r="AY4" s="37">
        <v>29.99</v>
      </c>
      <c r="AZ4" s="43"/>
      <c r="BA4" s="45">
        <f t="shared" si="10"/>
        <v>0.50183394464821607</v>
      </c>
      <c r="BB4" s="46">
        <v>1500</v>
      </c>
      <c r="BC4" s="42">
        <v>18630</v>
      </c>
      <c r="BD4" s="42">
        <v>22410</v>
      </c>
    </row>
    <row r="5" spans="1:56" s="28" customFormat="1" ht="225" x14ac:dyDescent="0.25">
      <c r="A5" s="29" t="s">
        <v>56</v>
      </c>
      <c r="B5" s="30">
        <v>4</v>
      </c>
      <c r="C5" s="29"/>
      <c r="D5" s="29"/>
      <c r="E5" s="29"/>
      <c r="F5" s="29"/>
      <c r="G5" s="29" t="s">
        <v>57</v>
      </c>
      <c r="H5" s="31" t="s">
        <v>66</v>
      </c>
      <c r="I5" s="31" t="s">
        <v>59</v>
      </c>
      <c r="J5" s="31" t="s">
        <v>67</v>
      </c>
      <c r="K5" s="31" t="s">
        <v>78</v>
      </c>
      <c r="L5" s="47" t="s">
        <v>69</v>
      </c>
      <c r="M5" s="29"/>
      <c r="N5" s="29"/>
      <c r="O5" s="48" t="s">
        <v>84</v>
      </c>
      <c r="P5" s="29"/>
      <c r="Q5" s="29" t="s">
        <v>77</v>
      </c>
      <c r="R5" s="33">
        <v>66.3</v>
      </c>
      <c r="S5" s="34">
        <v>8.1</v>
      </c>
      <c r="T5" s="35">
        <f t="shared" si="5"/>
        <v>8.1851851851851851</v>
      </c>
      <c r="U5" s="36">
        <v>8.19</v>
      </c>
      <c r="V5" s="37"/>
      <c r="W5" s="29" t="s">
        <v>63</v>
      </c>
      <c r="X5" s="38">
        <v>58</v>
      </c>
      <c r="Y5" s="38">
        <v>48</v>
      </c>
      <c r="Z5" s="38">
        <v>33</v>
      </c>
      <c r="AA5" s="34"/>
      <c r="AB5" s="46">
        <v>2</v>
      </c>
      <c r="AC5" s="40">
        <f t="shared" si="6"/>
        <v>9.1871999999999995E-2</v>
      </c>
      <c r="AD5" s="41">
        <f t="shared" si="7"/>
        <v>1415.0121908742599</v>
      </c>
      <c r="AE5" s="29">
        <v>3300</v>
      </c>
      <c r="AF5" s="42">
        <f t="shared" si="8"/>
        <v>2.3321353846153845</v>
      </c>
      <c r="AG5" s="31" t="s">
        <v>64</v>
      </c>
      <c r="AH5" s="43">
        <v>0.42799999999999999</v>
      </c>
      <c r="AI5" s="42">
        <f t="shared" si="11"/>
        <v>3.5053199999999998</v>
      </c>
      <c r="AJ5" s="42">
        <f t="shared" si="0"/>
        <v>14.027455384615383</v>
      </c>
      <c r="AK5" s="43"/>
      <c r="AL5" s="42">
        <f t="shared" si="1"/>
        <v>0</v>
      </c>
      <c r="AM5" s="43"/>
      <c r="AN5" s="42">
        <f t="shared" si="2"/>
        <v>0</v>
      </c>
      <c r="AO5" s="43"/>
      <c r="AP5" s="42">
        <f t="shared" si="12"/>
        <v>0</v>
      </c>
      <c r="AQ5" s="29"/>
      <c r="AR5" s="43">
        <v>0</v>
      </c>
      <c r="AS5" s="42">
        <f t="shared" si="3"/>
        <v>0</v>
      </c>
      <c r="AT5" s="42">
        <f t="shared" si="13"/>
        <v>0</v>
      </c>
      <c r="AU5" s="42">
        <f t="shared" si="4"/>
        <v>14.027455384615383</v>
      </c>
      <c r="AV5" s="45">
        <f t="shared" si="9"/>
        <v>0.14881945481702777</v>
      </c>
      <c r="AW5" s="42" t="str">
        <f t="shared" si="14"/>
        <v/>
      </c>
      <c r="AX5" s="37">
        <v>16.48</v>
      </c>
      <c r="AY5" s="37">
        <v>34.99</v>
      </c>
      <c r="AZ5" s="43"/>
      <c r="BA5" s="45">
        <f t="shared" si="10"/>
        <v>0.52900828808230926</v>
      </c>
      <c r="BB5" s="46">
        <v>500</v>
      </c>
      <c r="BC5" s="42">
        <v>7020</v>
      </c>
      <c r="BD5" s="42">
        <v>8240</v>
      </c>
    </row>
    <row r="6" spans="1:56" s="28" customFormat="1" ht="240" x14ac:dyDescent="0.25">
      <c r="A6" s="29" t="s">
        <v>56</v>
      </c>
      <c r="B6" s="30">
        <v>5</v>
      </c>
      <c r="C6" s="29"/>
      <c r="D6" s="29"/>
      <c r="E6" s="29"/>
      <c r="F6" s="29"/>
      <c r="G6" s="29" t="s">
        <v>57</v>
      </c>
      <c r="H6" s="31" t="s">
        <v>79</v>
      </c>
      <c r="I6" s="31" t="s">
        <v>59</v>
      </c>
      <c r="J6" s="31" t="s">
        <v>60</v>
      </c>
      <c r="K6" s="31" t="s">
        <v>61</v>
      </c>
      <c r="L6" s="32" t="s">
        <v>62</v>
      </c>
      <c r="M6" s="29"/>
      <c r="N6" s="29"/>
      <c r="O6" s="48" t="s">
        <v>85</v>
      </c>
      <c r="P6" s="29"/>
      <c r="Q6" s="29" t="s">
        <v>77</v>
      </c>
      <c r="R6" s="33">
        <v>67.5</v>
      </c>
      <c r="S6" s="34">
        <v>8.1</v>
      </c>
      <c r="T6" s="35">
        <f t="shared" si="5"/>
        <v>8.3333333333333339</v>
      </c>
      <c r="U6" s="36">
        <v>8.33</v>
      </c>
      <c r="V6" s="37"/>
      <c r="W6" s="29" t="s">
        <v>63</v>
      </c>
      <c r="X6" s="38">
        <v>62</v>
      </c>
      <c r="Y6" s="38">
        <v>55</v>
      </c>
      <c r="Z6" s="38">
        <v>31</v>
      </c>
      <c r="AA6" s="34"/>
      <c r="AB6" s="39">
        <v>2</v>
      </c>
      <c r="AC6" s="40">
        <f t="shared" si="6"/>
        <v>0.10571</v>
      </c>
      <c r="AD6" s="41">
        <f t="shared" si="7"/>
        <v>1229.779585658878</v>
      </c>
      <c r="AE6" s="29">
        <v>3300</v>
      </c>
      <c r="AF6" s="42">
        <f t="shared" si="8"/>
        <v>2.6834076923076924</v>
      </c>
      <c r="AG6" s="31" t="s">
        <v>64</v>
      </c>
      <c r="AH6" s="43">
        <v>0.42799999999999999</v>
      </c>
      <c r="AI6" s="42">
        <f t="shared" si="11"/>
        <v>3.5652399999999997</v>
      </c>
      <c r="AJ6" s="42">
        <f t="shared" si="0"/>
        <v>14.578647692307692</v>
      </c>
      <c r="AK6" s="43"/>
      <c r="AL6" s="42">
        <f t="shared" si="1"/>
        <v>0</v>
      </c>
      <c r="AM6" s="43"/>
      <c r="AN6" s="42">
        <f t="shared" si="2"/>
        <v>0</v>
      </c>
      <c r="AO6" s="43"/>
      <c r="AP6" s="42">
        <f t="shared" si="12"/>
        <v>0</v>
      </c>
      <c r="AQ6" s="29"/>
      <c r="AR6" s="43">
        <v>0</v>
      </c>
      <c r="AS6" s="42">
        <f t="shared" si="3"/>
        <v>0</v>
      </c>
      <c r="AT6" s="42">
        <f t="shared" si="13"/>
        <v>0</v>
      </c>
      <c r="AU6" s="42">
        <f t="shared" si="4"/>
        <v>14.578647692307692</v>
      </c>
      <c r="AV6" s="45">
        <f t="shared" si="9"/>
        <v>0.11159977499648434</v>
      </c>
      <c r="AW6" s="42" t="str">
        <f t="shared" si="14"/>
        <v/>
      </c>
      <c r="AX6" s="37">
        <v>16.41</v>
      </c>
      <c r="AY6" s="37">
        <v>34.99</v>
      </c>
      <c r="AZ6" s="43"/>
      <c r="BA6" s="45">
        <f t="shared" si="10"/>
        <v>0.53100885967419265</v>
      </c>
      <c r="BB6" s="46">
        <v>1500</v>
      </c>
      <c r="BC6" s="42">
        <v>21885</v>
      </c>
      <c r="BD6" s="42">
        <v>24615</v>
      </c>
    </row>
    <row r="7" spans="1:56" s="28" customFormat="1" ht="240" x14ac:dyDescent="0.25">
      <c r="A7" s="29" t="s">
        <v>56</v>
      </c>
      <c r="B7" s="30">
        <v>6</v>
      </c>
      <c r="C7" s="29"/>
      <c r="D7" s="29"/>
      <c r="E7" s="29"/>
      <c r="F7" s="29"/>
      <c r="G7" s="29" t="s">
        <v>57</v>
      </c>
      <c r="H7" s="31" t="s">
        <v>79</v>
      </c>
      <c r="I7" s="31" t="s">
        <v>59</v>
      </c>
      <c r="J7" s="31" t="s">
        <v>60</v>
      </c>
      <c r="K7" s="31" t="s">
        <v>61</v>
      </c>
      <c r="L7" s="47" t="s">
        <v>65</v>
      </c>
      <c r="M7" s="29"/>
      <c r="N7" s="29"/>
      <c r="O7" s="48" t="s">
        <v>86</v>
      </c>
      <c r="P7" s="29"/>
      <c r="Q7" s="29" t="s">
        <v>77</v>
      </c>
      <c r="R7" s="33">
        <v>80.599999999999994</v>
      </c>
      <c r="S7" s="34">
        <v>8.1</v>
      </c>
      <c r="T7" s="35">
        <f t="shared" si="5"/>
        <v>9.9506172839506171</v>
      </c>
      <c r="U7" s="36">
        <v>9.9499999999999993</v>
      </c>
      <c r="V7" s="37"/>
      <c r="W7" s="29" t="s">
        <v>63</v>
      </c>
      <c r="X7" s="38">
        <v>62</v>
      </c>
      <c r="Y7" s="38">
        <v>55</v>
      </c>
      <c r="Z7" s="38">
        <v>36</v>
      </c>
      <c r="AA7" s="34"/>
      <c r="AB7" s="46">
        <v>2</v>
      </c>
      <c r="AC7" s="40">
        <f t="shared" si="6"/>
        <v>0.12275999999999999</v>
      </c>
      <c r="AD7" s="41">
        <f t="shared" si="7"/>
        <v>1058.9768654284783</v>
      </c>
      <c r="AE7" s="29">
        <v>3300</v>
      </c>
      <c r="AF7" s="42">
        <f t="shared" si="8"/>
        <v>3.1162153846153848</v>
      </c>
      <c r="AG7" s="31" t="s">
        <v>64</v>
      </c>
      <c r="AH7" s="43">
        <v>0.42799999999999999</v>
      </c>
      <c r="AI7" s="42">
        <f t="shared" si="11"/>
        <v>4.2585999999999995</v>
      </c>
      <c r="AJ7" s="42">
        <f t="shared" si="0"/>
        <v>17.324815384615384</v>
      </c>
      <c r="AK7" s="43"/>
      <c r="AL7" s="42">
        <f t="shared" si="1"/>
        <v>0</v>
      </c>
      <c r="AM7" s="43"/>
      <c r="AN7" s="42">
        <f t="shared" si="2"/>
        <v>0</v>
      </c>
      <c r="AO7" s="43"/>
      <c r="AP7" s="42">
        <f t="shared" si="12"/>
        <v>0</v>
      </c>
      <c r="AQ7" s="29"/>
      <c r="AR7" s="43">
        <v>0</v>
      </c>
      <c r="AS7" s="42">
        <f t="shared" si="3"/>
        <v>0</v>
      </c>
      <c r="AT7" s="42">
        <f t="shared" si="13"/>
        <v>0</v>
      </c>
      <c r="AU7" s="42">
        <f t="shared" si="4"/>
        <v>17.324815384615384</v>
      </c>
      <c r="AV7" s="45">
        <f t="shared" si="9"/>
        <v>0.10650771611060425</v>
      </c>
      <c r="AW7" s="42" t="str">
        <f t="shared" si="14"/>
        <v/>
      </c>
      <c r="AX7" s="37">
        <v>19.39</v>
      </c>
      <c r="AY7" s="37">
        <v>39.99</v>
      </c>
      <c r="AZ7" s="43"/>
      <c r="BA7" s="45">
        <f t="shared" si="10"/>
        <v>0.51512878219554892</v>
      </c>
      <c r="BB7" s="46">
        <v>500</v>
      </c>
      <c r="BC7" s="42">
        <v>8665</v>
      </c>
      <c r="BD7" s="42">
        <v>9695</v>
      </c>
    </row>
    <row r="8" spans="1:56" s="28" customFormat="1" ht="180" x14ac:dyDescent="0.25">
      <c r="A8" s="29" t="s">
        <v>56</v>
      </c>
      <c r="B8" s="30">
        <v>7</v>
      </c>
      <c r="C8" s="29"/>
      <c r="D8" s="29"/>
      <c r="E8" s="29"/>
      <c r="F8" s="29"/>
      <c r="G8" s="29" t="s">
        <v>57</v>
      </c>
      <c r="H8" s="31" t="s">
        <v>70</v>
      </c>
      <c r="I8" s="31" t="s">
        <v>59</v>
      </c>
      <c r="J8" s="31" t="s">
        <v>71</v>
      </c>
      <c r="K8" s="31" t="s">
        <v>80</v>
      </c>
      <c r="L8" s="32" t="s">
        <v>72</v>
      </c>
      <c r="M8" s="29"/>
      <c r="N8" s="29"/>
      <c r="O8" s="48" t="s">
        <v>87</v>
      </c>
      <c r="P8" s="29"/>
      <c r="Q8" s="29" t="s">
        <v>77</v>
      </c>
      <c r="R8" s="33">
        <v>45.9</v>
      </c>
      <c r="S8" s="34">
        <v>8.1</v>
      </c>
      <c r="T8" s="35">
        <f t="shared" si="5"/>
        <v>5.666666666666667</v>
      </c>
      <c r="U8" s="36">
        <v>5.67</v>
      </c>
      <c r="V8" s="37"/>
      <c r="W8" s="29" t="s">
        <v>63</v>
      </c>
      <c r="X8" s="38">
        <v>58</v>
      </c>
      <c r="Y8" s="38">
        <v>48</v>
      </c>
      <c r="Z8" s="38">
        <v>26</v>
      </c>
      <c r="AA8" s="34"/>
      <c r="AB8" s="39">
        <v>2</v>
      </c>
      <c r="AC8" s="40">
        <f t="shared" si="6"/>
        <v>7.2384000000000004E-2</v>
      </c>
      <c r="AD8" s="41">
        <f t="shared" si="7"/>
        <v>1795.9770114942528</v>
      </c>
      <c r="AE8" s="29">
        <v>3300</v>
      </c>
      <c r="AF8" s="42">
        <f t="shared" si="8"/>
        <v>1.8374400000000002</v>
      </c>
      <c r="AG8" s="31" t="s">
        <v>64</v>
      </c>
      <c r="AH8" s="43">
        <v>0.42799999999999999</v>
      </c>
      <c r="AI8" s="42">
        <f t="shared" si="11"/>
        <v>2.4267599999999998</v>
      </c>
      <c r="AJ8" s="42">
        <f t="shared" si="0"/>
        <v>9.9342000000000006</v>
      </c>
      <c r="AK8" s="43"/>
      <c r="AL8" s="42">
        <f t="shared" si="1"/>
        <v>0</v>
      </c>
      <c r="AM8" s="43"/>
      <c r="AN8" s="42">
        <f t="shared" si="2"/>
        <v>0</v>
      </c>
      <c r="AO8" s="43"/>
      <c r="AP8" s="42">
        <f t="shared" si="12"/>
        <v>0</v>
      </c>
      <c r="AQ8" s="29"/>
      <c r="AR8" s="43">
        <v>0</v>
      </c>
      <c r="AS8" s="42">
        <f t="shared" si="3"/>
        <v>0</v>
      </c>
      <c r="AT8" s="42">
        <f t="shared" si="13"/>
        <v>0</v>
      </c>
      <c r="AU8" s="42">
        <f t="shared" si="4"/>
        <v>9.9342000000000006</v>
      </c>
      <c r="AV8" s="45">
        <f t="shared" si="9"/>
        <v>0.13915077989601374</v>
      </c>
      <c r="AW8" s="42" t="str">
        <f t="shared" si="14"/>
        <v/>
      </c>
      <c r="AX8" s="37">
        <v>11.54</v>
      </c>
      <c r="AY8" s="37">
        <v>24.99</v>
      </c>
      <c r="AZ8" s="43"/>
      <c r="BA8" s="45">
        <f t="shared" si="10"/>
        <v>0.5382152861144458</v>
      </c>
      <c r="BB8" s="46">
        <v>1500</v>
      </c>
      <c r="BC8" s="42">
        <v>14895</v>
      </c>
      <c r="BD8" s="42">
        <v>17310</v>
      </c>
    </row>
    <row r="9" spans="1:56" s="28" customFormat="1" ht="180" x14ac:dyDescent="0.25">
      <c r="A9" s="29" t="s">
        <v>56</v>
      </c>
      <c r="B9" s="30">
        <v>8</v>
      </c>
      <c r="C9" s="29"/>
      <c r="D9" s="29"/>
      <c r="E9" s="29"/>
      <c r="F9" s="29"/>
      <c r="G9" s="29" t="s">
        <v>57</v>
      </c>
      <c r="H9" s="31" t="s">
        <v>70</v>
      </c>
      <c r="I9" s="31" t="s">
        <v>59</v>
      </c>
      <c r="J9" s="31" t="s">
        <v>71</v>
      </c>
      <c r="K9" s="31" t="s">
        <v>80</v>
      </c>
      <c r="L9" s="47" t="s">
        <v>73</v>
      </c>
      <c r="M9" s="29"/>
      <c r="N9" s="29"/>
      <c r="O9" s="48" t="s">
        <v>88</v>
      </c>
      <c r="P9" s="29"/>
      <c r="Q9" s="29" t="s">
        <v>77</v>
      </c>
      <c r="R9" s="33">
        <v>52.6</v>
      </c>
      <c r="S9" s="34">
        <v>8.1</v>
      </c>
      <c r="T9" s="35">
        <f t="shared" si="5"/>
        <v>6.4938271604938276</v>
      </c>
      <c r="U9" s="36">
        <v>6.49</v>
      </c>
      <c r="V9" s="37"/>
      <c r="W9" s="29" t="s">
        <v>63</v>
      </c>
      <c r="X9" s="38">
        <v>58</v>
      </c>
      <c r="Y9" s="38">
        <v>48</v>
      </c>
      <c r="Z9" s="38">
        <v>31</v>
      </c>
      <c r="AA9" s="34"/>
      <c r="AB9" s="46">
        <v>2</v>
      </c>
      <c r="AC9" s="40">
        <f t="shared" si="6"/>
        <v>8.6304000000000006E-2</v>
      </c>
      <c r="AD9" s="41">
        <f t="shared" si="7"/>
        <v>1506.3032999629218</v>
      </c>
      <c r="AE9" s="29">
        <v>3300</v>
      </c>
      <c r="AF9" s="42">
        <f t="shared" si="8"/>
        <v>2.1907938461538463</v>
      </c>
      <c r="AG9" s="31" t="s">
        <v>64</v>
      </c>
      <c r="AH9" s="43">
        <v>0.42799999999999999</v>
      </c>
      <c r="AI9" s="42">
        <f t="shared" si="11"/>
        <v>2.77772</v>
      </c>
      <c r="AJ9" s="42">
        <f t="shared" si="0"/>
        <v>11.458513846153847</v>
      </c>
      <c r="AK9" s="43"/>
      <c r="AL9" s="42">
        <f t="shared" si="1"/>
        <v>0</v>
      </c>
      <c r="AM9" s="43"/>
      <c r="AN9" s="42">
        <f t="shared" si="2"/>
        <v>0</v>
      </c>
      <c r="AO9" s="43"/>
      <c r="AP9" s="42">
        <f t="shared" si="12"/>
        <v>0</v>
      </c>
      <c r="AQ9" s="29"/>
      <c r="AR9" s="43">
        <v>0</v>
      </c>
      <c r="AS9" s="42">
        <f t="shared" si="3"/>
        <v>0</v>
      </c>
      <c r="AT9" s="42">
        <f t="shared" si="13"/>
        <v>0</v>
      </c>
      <c r="AU9" s="42">
        <f t="shared" si="4"/>
        <v>11.458513846153847</v>
      </c>
      <c r="AV9" s="45">
        <f t="shared" si="9"/>
        <v>0.1246360698125403</v>
      </c>
      <c r="AW9" s="42" t="str">
        <f t="shared" si="14"/>
        <v/>
      </c>
      <c r="AX9" s="37">
        <v>13.09</v>
      </c>
      <c r="AY9" s="37">
        <v>29.99</v>
      </c>
      <c r="AZ9" s="43"/>
      <c r="BA9" s="45">
        <f t="shared" si="10"/>
        <v>0.56352117372457489</v>
      </c>
      <c r="BB9" s="46">
        <v>500</v>
      </c>
      <c r="BC9" s="42">
        <v>5725</v>
      </c>
      <c r="BD9" s="42">
        <v>6545</v>
      </c>
    </row>
    <row r="10" spans="1:56" s="28" customFormat="1" ht="225" x14ac:dyDescent="0.25">
      <c r="A10" s="29" t="s">
        <v>56</v>
      </c>
      <c r="B10" s="30">
        <v>9</v>
      </c>
      <c r="C10" s="29"/>
      <c r="D10" s="29"/>
      <c r="E10" s="29"/>
      <c r="F10" s="29"/>
      <c r="G10" s="29" t="s">
        <v>57</v>
      </c>
      <c r="H10" s="31" t="s">
        <v>74</v>
      </c>
      <c r="I10" s="31" t="s">
        <v>59</v>
      </c>
      <c r="J10" s="31" t="s">
        <v>67</v>
      </c>
      <c r="K10" s="31" t="s">
        <v>78</v>
      </c>
      <c r="L10" s="32" t="s">
        <v>68</v>
      </c>
      <c r="M10" s="29"/>
      <c r="N10" s="29"/>
      <c r="O10" s="48" t="s">
        <v>89</v>
      </c>
      <c r="P10" s="29"/>
      <c r="Q10" s="29" t="s">
        <v>77</v>
      </c>
      <c r="R10" s="33">
        <v>59.2</v>
      </c>
      <c r="S10" s="34">
        <v>8.1</v>
      </c>
      <c r="T10" s="35">
        <f t="shared" si="5"/>
        <v>7.3086419753086425</v>
      </c>
      <c r="U10" s="36">
        <v>7.31</v>
      </c>
      <c r="V10" s="37"/>
      <c r="W10" s="29" t="s">
        <v>63</v>
      </c>
      <c r="X10" s="38">
        <v>58</v>
      </c>
      <c r="Y10" s="38">
        <v>48</v>
      </c>
      <c r="Z10" s="38">
        <v>28</v>
      </c>
      <c r="AA10" s="34"/>
      <c r="AB10" s="39">
        <v>2</v>
      </c>
      <c r="AC10" s="40">
        <f t="shared" si="6"/>
        <v>7.7951999999999994E-2</v>
      </c>
      <c r="AD10" s="41">
        <f t="shared" si="7"/>
        <v>1667.6929392446634</v>
      </c>
      <c r="AE10" s="29">
        <v>3300</v>
      </c>
      <c r="AF10" s="42">
        <f t="shared" si="8"/>
        <v>1.9787815384615384</v>
      </c>
      <c r="AG10" s="31" t="s">
        <v>64</v>
      </c>
      <c r="AH10" s="43">
        <v>0.42799999999999999</v>
      </c>
      <c r="AI10" s="42">
        <f t="shared" si="11"/>
        <v>3.1286799999999997</v>
      </c>
      <c r="AJ10" s="42">
        <f t="shared" si="0"/>
        <v>12.417461538461538</v>
      </c>
      <c r="AK10" s="43"/>
      <c r="AL10" s="42">
        <f t="shared" si="1"/>
        <v>0</v>
      </c>
      <c r="AM10" s="43"/>
      <c r="AN10" s="42">
        <f t="shared" si="2"/>
        <v>0</v>
      </c>
      <c r="AO10" s="43"/>
      <c r="AP10" s="42">
        <f t="shared" si="12"/>
        <v>0</v>
      </c>
      <c r="AQ10" s="29"/>
      <c r="AR10" s="43">
        <v>0</v>
      </c>
      <c r="AS10" s="42">
        <f t="shared" si="3"/>
        <v>0</v>
      </c>
      <c r="AT10" s="42">
        <f t="shared" si="13"/>
        <v>0</v>
      </c>
      <c r="AU10" s="42">
        <f t="shared" si="4"/>
        <v>12.417461538461538</v>
      </c>
      <c r="AV10" s="45">
        <f t="shared" si="9"/>
        <v>0.16884460920605501</v>
      </c>
      <c r="AW10" s="42" t="str">
        <f t="shared" si="14"/>
        <v/>
      </c>
      <c r="AX10" s="37">
        <v>14.94</v>
      </c>
      <c r="AY10" s="37">
        <v>29.99</v>
      </c>
      <c r="AZ10" s="43"/>
      <c r="BA10" s="45">
        <f t="shared" si="10"/>
        <v>0.50183394464821607</v>
      </c>
      <c r="BB10" s="46">
        <v>1500</v>
      </c>
      <c r="BC10" s="42">
        <v>18630</v>
      </c>
      <c r="BD10" s="42">
        <v>22410</v>
      </c>
    </row>
    <row r="11" spans="1:56" s="28" customFormat="1" ht="225" x14ac:dyDescent="0.25">
      <c r="A11" s="29" t="s">
        <v>56</v>
      </c>
      <c r="B11" s="30">
        <v>10</v>
      </c>
      <c r="C11" s="29"/>
      <c r="D11" s="29"/>
      <c r="E11" s="29"/>
      <c r="F11" s="29"/>
      <c r="G11" s="29" t="s">
        <v>57</v>
      </c>
      <c r="H11" s="31" t="s">
        <v>74</v>
      </c>
      <c r="I11" s="31" t="s">
        <v>59</v>
      </c>
      <c r="J11" s="31" t="s">
        <v>67</v>
      </c>
      <c r="K11" s="31" t="s">
        <v>78</v>
      </c>
      <c r="L11" s="47" t="s">
        <v>69</v>
      </c>
      <c r="M11" s="29"/>
      <c r="N11" s="29"/>
      <c r="O11" s="48" t="s">
        <v>90</v>
      </c>
      <c r="P11" s="29"/>
      <c r="Q11" s="29" t="s">
        <v>77</v>
      </c>
      <c r="R11" s="33">
        <v>66.3</v>
      </c>
      <c r="S11" s="34">
        <v>8.1</v>
      </c>
      <c r="T11" s="35">
        <f t="shared" si="5"/>
        <v>8.1851851851851851</v>
      </c>
      <c r="U11" s="36">
        <v>8.19</v>
      </c>
      <c r="V11" s="37"/>
      <c r="W11" s="29" t="s">
        <v>63</v>
      </c>
      <c r="X11" s="38">
        <v>58</v>
      </c>
      <c r="Y11" s="38">
        <v>48</v>
      </c>
      <c r="Z11" s="38">
        <v>33</v>
      </c>
      <c r="AA11" s="34"/>
      <c r="AB11" s="46">
        <v>2</v>
      </c>
      <c r="AC11" s="40">
        <f t="shared" si="6"/>
        <v>9.1871999999999995E-2</v>
      </c>
      <c r="AD11" s="41">
        <f t="shared" si="7"/>
        <v>1415.0121908742599</v>
      </c>
      <c r="AE11" s="29">
        <v>3300</v>
      </c>
      <c r="AF11" s="42">
        <f t="shared" si="8"/>
        <v>2.3321353846153845</v>
      </c>
      <c r="AG11" s="31" t="s">
        <v>64</v>
      </c>
      <c r="AH11" s="43">
        <v>0.42799999999999999</v>
      </c>
      <c r="AI11" s="42">
        <f t="shared" si="11"/>
        <v>3.5053199999999998</v>
      </c>
      <c r="AJ11" s="42">
        <f t="shared" si="0"/>
        <v>14.027455384615383</v>
      </c>
      <c r="AK11" s="43"/>
      <c r="AL11" s="42">
        <f t="shared" si="1"/>
        <v>0</v>
      </c>
      <c r="AM11" s="43"/>
      <c r="AN11" s="42">
        <f t="shared" si="2"/>
        <v>0</v>
      </c>
      <c r="AO11" s="43"/>
      <c r="AP11" s="42">
        <f t="shared" si="12"/>
        <v>0</v>
      </c>
      <c r="AQ11" s="29"/>
      <c r="AR11" s="43">
        <v>0</v>
      </c>
      <c r="AS11" s="42">
        <f t="shared" si="3"/>
        <v>0</v>
      </c>
      <c r="AT11" s="42">
        <f t="shared" si="13"/>
        <v>0</v>
      </c>
      <c r="AU11" s="42">
        <f t="shared" si="4"/>
        <v>14.027455384615383</v>
      </c>
      <c r="AV11" s="45">
        <f t="shared" si="9"/>
        <v>0.14881945481702777</v>
      </c>
      <c r="AW11" s="42" t="str">
        <f t="shared" si="14"/>
        <v/>
      </c>
      <c r="AX11" s="37">
        <v>16.48</v>
      </c>
      <c r="AY11" s="37">
        <v>34.99</v>
      </c>
      <c r="AZ11" s="43"/>
      <c r="BA11" s="45">
        <f t="shared" si="10"/>
        <v>0.52900828808230926</v>
      </c>
      <c r="BB11" s="46">
        <v>500</v>
      </c>
      <c r="BC11" s="42">
        <v>7020</v>
      </c>
      <c r="BD11" s="42">
        <v>8240</v>
      </c>
    </row>
    <row r="12" spans="1:56" s="28" customFormat="1" ht="180" x14ac:dyDescent="0.25">
      <c r="A12" s="29" t="s">
        <v>56</v>
      </c>
      <c r="B12" s="30">
        <v>11</v>
      </c>
      <c r="C12" s="29"/>
      <c r="D12" s="29"/>
      <c r="E12" s="29"/>
      <c r="F12" s="29"/>
      <c r="G12" s="29" t="s">
        <v>57</v>
      </c>
      <c r="H12" s="31" t="s">
        <v>75</v>
      </c>
      <c r="I12" s="31" t="s">
        <v>59</v>
      </c>
      <c r="J12" s="31" t="s">
        <v>71</v>
      </c>
      <c r="K12" s="31" t="s">
        <v>80</v>
      </c>
      <c r="L12" s="32" t="s">
        <v>72</v>
      </c>
      <c r="M12" s="29"/>
      <c r="N12" s="29"/>
      <c r="O12" s="48" t="s">
        <v>91</v>
      </c>
      <c r="P12" s="29"/>
      <c r="Q12" s="29" t="s">
        <v>77</v>
      </c>
      <c r="R12" s="33">
        <v>45.9</v>
      </c>
      <c r="S12" s="34">
        <v>8.1</v>
      </c>
      <c r="T12" s="35">
        <f t="shared" si="5"/>
        <v>5.666666666666667</v>
      </c>
      <c r="U12" s="36">
        <v>5.67</v>
      </c>
      <c r="V12" s="37"/>
      <c r="W12" s="29" t="s">
        <v>63</v>
      </c>
      <c r="X12" s="38">
        <v>58</v>
      </c>
      <c r="Y12" s="38">
        <v>48</v>
      </c>
      <c r="Z12" s="38">
        <v>26</v>
      </c>
      <c r="AA12" s="34"/>
      <c r="AB12" s="39">
        <v>2</v>
      </c>
      <c r="AC12" s="40">
        <f t="shared" si="6"/>
        <v>7.2384000000000004E-2</v>
      </c>
      <c r="AD12" s="41">
        <f t="shared" si="7"/>
        <v>1795.9770114942528</v>
      </c>
      <c r="AE12" s="29">
        <v>3300</v>
      </c>
      <c r="AF12" s="42">
        <f t="shared" si="8"/>
        <v>1.8374400000000002</v>
      </c>
      <c r="AG12" s="31" t="s">
        <v>64</v>
      </c>
      <c r="AH12" s="43">
        <v>0.42799999999999999</v>
      </c>
      <c r="AI12" s="42">
        <f t="shared" si="11"/>
        <v>2.4267599999999998</v>
      </c>
      <c r="AJ12" s="42">
        <f t="shared" si="0"/>
        <v>9.9342000000000006</v>
      </c>
      <c r="AK12" s="43"/>
      <c r="AL12" s="42">
        <f t="shared" si="1"/>
        <v>0</v>
      </c>
      <c r="AM12" s="43"/>
      <c r="AN12" s="42">
        <f t="shared" si="2"/>
        <v>0</v>
      </c>
      <c r="AO12" s="43"/>
      <c r="AP12" s="42">
        <f t="shared" si="12"/>
        <v>0</v>
      </c>
      <c r="AQ12" s="29"/>
      <c r="AR12" s="43">
        <v>0</v>
      </c>
      <c r="AS12" s="42">
        <f t="shared" si="3"/>
        <v>0</v>
      </c>
      <c r="AT12" s="42">
        <f t="shared" si="13"/>
        <v>0</v>
      </c>
      <c r="AU12" s="42">
        <f t="shared" si="4"/>
        <v>9.9342000000000006</v>
      </c>
      <c r="AV12" s="45">
        <f t="shared" si="9"/>
        <v>0.13915077989601374</v>
      </c>
      <c r="AW12" s="42" t="str">
        <f t="shared" si="14"/>
        <v/>
      </c>
      <c r="AX12" s="37">
        <v>11.54</v>
      </c>
      <c r="AY12" s="37">
        <v>24.99</v>
      </c>
      <c r="AZ12" s="43"/>
      <c r="BA12" s="45">
        <f t="shared" si="10"/>
        <v>0.5382152861144458</v>
      </c>
      <c r="BB12" s="46">
        <v>900</v>
      </c>
      <c r="BC12" s="42">
        <v>8937</v>
      </c>
      <c r="BD12" s="42">
        <v>10386</v>
      </c>
    </row>
    <row r="13" spans="1:56" s="28" customFormat="1" ht="180" x14ac:dyDescent="0.25">
      <c r="A13" s="29" t="s">
        <v>56</v>
      </c>
      <c r="B13" s="30">
        <v>12</v>
      </c>
      <c r="C13" s="29"/>
      <c r="D13" s="29"/>
      <c r="E13" s="29"/>
      <c r="F13" s="29"/>
      <c r="G13" s="29" t="s">
        <v>57</v>
      </c>
      <c r="H13" s="31" t="s">
        <v>75</v>
      </c>
      <c r="I13" s="31" t="s">
        <v>59</v>
      </c>
      <c r="J13" s="31" t="s">
        <v>71</v>
      </c>
      <c r="K13" s="31" t="s">
        <v>80</v>
      </c>
      <c r="L13" s="47" t="s">
        <v>73</v>
      </c>
      <c r="M13" s="29"/>
      <c r="N13" s="29"/>
      <c r="O13" s="48" t="s">
        <v>92</v>
      </c>
      <c r="P13" s="29"/>
      <c r="Q13" s="29" t="s">
        <v>77</v>
      </c>
      <c r="R13" s="33">
        <v>52.6</v>
      </c>
      <c r="S13" s="34">
        <v>8.1</v>
      </c>
      <c r="T13" s="35">
        <f t="shared" si="5"/>
        <v>6.4938271604938276</v>
      </c>
      <c r="U13" s="36">
        <v>6.49</v>
      </c>
      <c r="V13" s="37"/>
      <c r="W13" s="29" t="s">
        <v>63</v>
      </c>
      <c r="X13" s="38">
        <v>58</v>
      </c>
      <c r="Y13" s="38">
        <v>48</v>
      </c>
      <c r="Z13" s="38">
        <v>31</v>
      </c>
      <c r="AA13" s="34"/>
      <c r="AB13" s="46">
        <v>2</v>
      </c>
      <c r="AC13" s="40">
        <f t="shared" si="6"/>
        <v>8.6304000000000006E-2</v>
      </c>
      <c r="AD13" s="41">
        <f t="shared" si="7"/>
        <v>1506.3032999629218</v>
      </c>
      <c r="AE13" s="29">
        <v>3300</v>
      </c>
      <c r="AF13" s="42">
        <f t="shared" si="8"/>
        <v>2.1907938461538463</v>
      </c>
      <c r="AG13" s="31" t="s">
        <v>64</v>
      </c>
      <c r="AH13" s="43">
        <v>0.42799999999999999</v>
      </c>
      <c r="AI13" s="42">
        <f t="shared" si="11"/>
        <v>2.77772</v>
      </c>
      <c r="AJ13" s="42">
        <f t="shared" si="0"/>
        <v>11.458513846153847</v>
      </c>
      <c r="AK13" s="43"/>
      <c r="AL13" s="42">
        <f t="shared" si="1"/>
        <v>0</v>
      </c>
      <c r="AM13" s="43"/>
      <c r="AN13" s="42">
        <f t="shared" si="2"/>
        <v>0</v>
      </c>
      <c r="AO13" s="43"/>
      <c r="AP13" s="42">
        <f t="shared" si="12"/>
        <v>0</v>
      </c>
      <c r="AQ13" s="29"/>
      <c r="AR13" s="43">
        <v>0</v>
      </c>
      <c r="AS13" s="42">
        <f t="shared" si="3"/>
        <v>0</v>
      </c>
      <c r="AT13" s="42">
        <f t="shared" si="13"/>
        <v>0</v>
      </c>
      <c r="AU13" s="42">
        <f t="shared" si="4"/>
        <v>11.458513846153847</v>
      </c>
      <c r="AV13" s="45">
        <f t="shared" si="9"/>
        <v>0.1246360698125403</v>
      </c>
      <c r="AW13" s="42" t="str">
        <f t="shared" si="14"/>
        <v/>
      </c>
      <c r="AX13" s="37">
        <v>13.09</v>
      </c>
      <c r="AY13" s="37">
        <v>29.99</v>
      </c>
      <c r="AZ13" s="43"/>
      <c r="BA13" s="45">
        <f t="shared" si="10"/>
        <v>0.56352117372457489</v>
      </c>
      <c r="BB13" s="46">
        <v>600</v>
      </c>
      <c r="BC13" s="42">
        <v>6870</v>
      </c>
      <c r="BD13" s="42">
        <v>7854</v>
      </c>
    </row>
    <row r="14" spans="1:56" s="28" customFormat="1" ht="225" x14ac:dyDescent="0.25">
      <c r="A14" s="29" t="s">
        <v>56</v>
      </c>
      <c r="B14" s="30">
        <v>13</v>
      </c>
      <c r="C14" s="29"/>
      <c r="D14" s="29"/>
      <c r="E14" s="29"/>
      <c r="F14" s="29"/>
      <c r="G14" s="29" t="s">
        <v>57</v>
      </c>
      <c r="H14" s="31" t="s">
        <v>76</v>
      </c>
      <c r="I14" s="31" t="s">
        <v>59</v>
      </c>
      <c r="J14" s="31" t="s">
        <v>67</v>
      </c>
      <c r="K14" s="31" t="s">
        <v>78</v>
      </c>
      <c r="L14" s="32" t="s">
        <v>68</v>
      </c>
      <c r="M14" s="29"/>
      <c r="N14" s="29"/>
      <c r="O14" s="48" t="s">
        <v>93</v>
      </c>
      <c r="P14" s="29"/>
      <c r="Q14" s="29" t="s">
        <v>77</v>
      </c>
      <c r="R14" s="33">
        <v>59.2</v>
      </c>
      <c r="S14" s="34">
        <v>8.1</v>
      </c>
      <c r="T14" s="35">
        <f t="shared" si="5"/>
        <v>7.3086419753086425</v>
      </c>
      <c r="U14" s="36">
        <v>7.31</v>
      </c>
      <c r="V14" s="37"/>
      <c r="W14" s="29" t="s">
        <v>63</v>
      </c>
      <c r="X14" s="38">
        <v>58</v>
      </c>
      <c r="Y14" s="38">
        <v>48</v>
      </c>
      <c r="Z14" s="38">
        <v>28</v>
      </c>
      <c r="AA14" s="34"/>
      <c r="AB14" s="39">
        <v>2</v>
      </c>
      <c r="AC14" s="40">
        <f t="shared" si="6"/>
        <v>7.7951999999999994E-2</v>
      </c>
      <c r="AD14" s="41">
        <f t="shared" si="7"/>
        <v>1667.6929392446634</v>
      </c>
      <c r="AE14" s="29">
        <v>3300</v>
      </c>
      <c r="AF14" s="42">
        <f t="shared" si="8"/>
        <v>1.9787815384615384</v>
      </c>
      <c r="AG14" s="31" t="s">
        <v>64</v>
      </c>
      <c r="AH14" s="43">
        <v>0.42799999999999999</v>
      </c>
      <c r="AI14" s="42">
        <f t="shared" si="11"/>
        <v>3.1286799999999997</v>
      </c>
      <c r="AJ14" s="42">
        <f t="shared" si="0"/>
        <v>12.417461538461538</v>
      </c>
      <c r="AK14" s="43"/>
      <c r="AL14" s="42">
        <f t="shared" si="1"/>
        <v>0</v>
      </c>
      <c r="AM14" s="43"/>
      <c r="AN14" s="42">
        <f t="shared" si="2"/>
        <v>0</v>
      </c>
      <c r="AO14" s="43"/>
      <c r="AP14" s="42">
        <f t="shared" si="12"/>
        <v>0</v>
      </c>
      <c r="AQ14" s="29"/>
      <c r="AR14" s="43">
        <v>0</v>
      </c>
      <c r="AS14" s="42">
        <f t="shared" si="3"/>
        <v>0</v>
      </c>
      <c r="AT14" s="42">
        <f t="shared" si="13"/>
        <v>0</v>
      </c>
      <c r="AU14" s="42">
        <f t="shared" si="4"/>
        <v>12.417461538461538</v>
      </c>
      <c r="AV14" s="45">
        <f t="shared" si="9"/>
        <v>0.16884460920605501</v>
      </c>
      <c r="AW14" s="42" t="str">
        <f t="shared" si="14"/>
        <v/>
      </c>
      <c r="AX14" s="37">
        <v>14.94</v>
      </c>
      <c r="AY14" s="37">
        <v>29.99</v>
      </c>
      <c r="AZ14" s="43"/>
      <c r="BA14" s="45">
        <f t="shared" si="10"/>
        <v>0.50183394464821607</v>
      </c>
      <c r="BB14" s="46">
        <v>900</v>
      </c>
      <c r="BC14" s="42">
        <v>11178</v>
      </c>
      <c r="BD14" s="42">
        <v>13446</v>
      </c>
    </row>
    <row r="15" spans="1:56" s="28" customFormat="1" ht="225" x14ac:dyDescent="0.25">
      <c r="A15" s="29" t="s">
        <v>56</v>
      </c>
      <c r="B15" s="30">
        <v>14</v>
      </c>
      <c r="C15" s="29"/>
      <c r="D15" s="29"/>
      <c r="E15" s="29"/>
      <c r="F15" s="29"/>
      <c r="G15" s="29" t="s">
        <v>57</v>
      </c>
      <c r="H15" s="31" t="s">
        <v>76</v>
      </c>
      <c r="I15" s="31" t="s">
        <v>59</v>
      </c>
      <c r="J15" s="31" t="s">
        <v>67</v>
      </c>
      <c r="K15" s="31" t="s">
        <v>78</v>
      </c>
      <c r="L15" s="47" t="s">
        <v>69</v>
      </c>
      <c r="M15" s="29"/>
      <c r="N15" s="29"/>
      <c r="O15" s="48" t="s">
        <v>94</v>
      </c>
      <c r="P15" s="29"/>
      <c r="Q15" s="29" t="s">
        <v>77</v>
      </c>
      <c r="R15" s="33">
        <v>66.3</v>
      </c>
      <c r="S15" s="34">
        <v>8.1</v>
      </c>
      <c r="T15" s="35">
        <f t="shared" si="5"/>
        <v>8.1851851851851851</v>
      </c>
      <c r="U15" s="36">
        <v>8.19</v>
      </c>
      <c r="V15" s="37"/>
      <c r="W15" s="29" t="s">
        <v>63</v>
      </c>
      <c r="X15" s="38">
        <v>58</v>
      </c>
      <c r="Y15" s="38">
        <v>48</v>
      </c>
      <c r="Z15" s="38">
        <v>33</v>
      </c>
      <c r="AA15" s="34"/>
      <c r="AB15" s="46">
        <v>2</v>
      </c>
      <c r="AC15" s="40">
        <f t="shared" si="6"/>
        <v>9.1871999999999995E-2</v>
      </c>
      <c r="AD15" s="41">
        <f t="shared" si="7"/>
        <v>1415.0121908742599</v>
      </c>
      <c r="AE15" s="29">
        <v>3300</v>
      </c>
      <c r="AF15" s="42">
        <f t="shared" si="8"/>
        <v>2.3321353846153845</v>
      </c>
      <c r="AG15" s="31" t="s">
        <v>64</v>
      </c>
      <c r="AH15" s="43">
        <v>0.42799999999999999</v>
      </c>
      <c r="AI15" s="42">
        <f t="shared" si="11"/>
        <v>3.5053199999999998</v>
      </c>
      <c r="AJ15" s="42">
        <f t="shared" si="0"/>
        <v>14.027455384615383</v>
      </c>
      <c r="AK15" s="43"/>
      <c r="AL15" s="42">
        <f t="shared" si="1"/>
        <v>0</v>
      </c>
      <c r="AM15" s="43"/>
      <c r="AN15" s="42">
        <f t="shared" si="2"/>
        <v>0</v>
      </c>
      <c r="AO15" s="43"/>
      <c r="AP15" s="42">
        <f t="shared" si="12"/>
        <v>0</v>
      </c>
      <c r="AQ15" s="29"/>
      <c r="AR15" s="43">
        <v>0</v>
      </c>
      <c r="AS15" s="42">
        <f t="shared" si="3"/>
        <v>0</v>
      </c>
      <c r="AT15" s="42">
        <f t="shared" si="13"/>
        <v>0</v>
      </c>
      <c r="AU15" s="42">
        <f t="shared" si="4"/>
        <v>14.027455384615383</v>
      </c>
      <c r="AV15" s="45">
        <f t="shared" si="9"/>
        <v>0.14881945481702777</v>
      </c>
      <c r="AW15" s="42" t="str">
        <f t="shared" si="14"/>
        <v/>
      </c>
      <c r="AX15" s="37">
        <v>16.48</v>
      </c>
      <c r="AY15" s="37">
        <v>34.99</v>
      </c>
      <c r="AZ15" s="43"/>
      <c r="BA15" s="45">
        <f t="shared" si="10"/>
        <v>0.52900828808230926</v>
      </c>
      <c r="BB15" s="46">
        <v>600</v>
      </c>
      <c r="BC15" s="42">
        <v>8424</v>
      </c>
      <c r="BD15" s="42">
        <v>9888</v>
      </c>
    </row>
  </sheetData>
  <protectedRanges>
    <protectedRange sqref="AP2:AS2 BB2:BB15 B2:N2 AY2:AZ15 AT2:AV15 B3:N15 P2:AN2 P3:AS15" name="Range1_4"/>
    <protectedRange sqref="AW2:AW15" name="Range1_1_2"/>
    <protectedRange sqref="BA2:BA15" name="Range1_2_2"/>
  </protectedRanges>
  <phoneticPr fontId="2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G2:G15</xm:sqref>
        </x14:dataValidation>
        <x14:dataValidation type="list" allowBlank="1" showInputMessage="1" showErrorMessage="1">
          <x14:formula1>
            <xm:f>[1]Data!#REF!</xm:f>
          </x14:formula1>
          <xm:sqref>Q2:Q15</xm:sqref>
        </x14:dataValidation>
        <x14:dataValidation type="list" allowBlank="1" showInputMessage="1" showErrorMessage="1">
          <x14:formula1>
            <xm:f>[1]ValueSelect!#REF!</xm:f>
          </x14:formula1>
          <xm:sqref>A2:A15</xm:sqref>
        </x14:dataValidation>
        <x14:dataValidation type="list" allowBlank="1" showInputMessage="1" showErrorMessage="1">
          <x14:formula1>
            <xm:f>[1]ValueSelect!#REF!</xm:f>
          </x14:formula1>
          <xm:sqref>F2:F15</xm:sqref>
        </x14:dataValidation>
        <x14:dataValidation type="list" allowBlank="1" showInputMessage="1" showErrorMessage="1">
          <x14:formula1>
            <xm:f>[1]Data!#REF!</xm:f>
          </x14:formula1>
          <xm:sqref>W2:W15</xm:sqref>
        </x14:dataValidation>
        <x14:dataValidation type="list" allowBlank="1" showInputMessage="1" showErrorMessage="1">
          <x14:formula1>
            <xm:f>[1]ValueSelect!#REF!</xm:f>
          </x14:formula1>
          <xm:sqref>E2:E15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2025-07-16T08:14:27Z</dcterms:created>
  <dcterms:modified xsi:type="dcterms:W3CDTF">2025-07-22T08:06:19Z</dcterms:modified>
</cp:coreProperties>
</file>