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E28F93F-F08E-4010-AA4A-329DD24163BA}" xr6:coauthVersionLast="47" xr6:coauthVersionMax="47" xr10:uidLastSave="{00000000-0000-0000-0000-000000000000}"/>
  <bookViews>
    <workbookView xWindow="-110" yWindow="-110" windowWidth="19420" windowHeight="10300" xr2:uid="{130D8ABB-6426-45F6-9AEE-E953A4CA5095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9" i="1" l="1"/>
  <c r="AV28" i="1"/>
  <c r="AN28" i="1"/>
  <c r="AL28" i="1"/>
  <c r="AJ28" i="1"/>
  <c r="AH28" i="1"/>
  <c r="AP28" i="1" s="1"/>
  <c r="AE28" i="1"/>
  <c r="X28" i="1"/>
  <c r="Z28" i="1" s="1"/>
  <c r="AB28" i="1" s="1"/>
  <c r="AF28" i="1" s="1"/>
  <c r="AQ28" i="1" s="1"/>
  <c r="AV27" i="1"/>
  <c r="AN27" i="1"/>
  <c r="AL27" i="1"/>
  <c r="AJ27" i="1"/>
  <c r="AH27" i="1"/>
  <c r="AP27" i="1" s="1"/>
  <c r="AE27" i="1"/>
  <c r="X27" i="1"/>
  <c r="Z27" i="1" s="1"/>
  <c r="AB27" i="1" s="1"/>
  <c r="AF27" i="1" s="1"/>
  <c r="AV26" i="1"/>
  <c r="AN26" i="1"/>
  <c r="AL26" i="1"/>
  <c r="AJ26" i="1"/>
  <c r="AH26" i="1"/>
  <c r="AP26" i="1" s="1"/>
  <c r="AE26" i="1"/>
  <c r="X26" i="1"/>
  <c r="Z26" i="1" s="1"/>
  <c r="AB26" i="1" s="1"/>
  <c r="AF26" i="1" s="1"/>
  <c r="AQ26" i="1" s="1"/>
  <c r="AV25" i="1"/>
  <c r="AN25" i="1"/>
  <c r="AL25" i="1"/>
  <c r="AJ25" i="1"/>
  <c r="AH25" i="1"/>
  <c r="AP25" i="1" s="1"/>
  <c r="AE25" i="1"/>
  <c r="X25" i="1"/>
  <c r="Z25" i="1" s="1"/>
  <c r="AB25" i="1" s="1"/>
  <c r="AV24" i="1"/>
  <c r="AN24" i="1"/>
  <c r="AL24" i="1"/>
  <c r="AJ24" i="1"/>
  <c r="AH24" i="1"/>
  <c r="AP24" i="1" s="1"/>
  <c r="AE24" i="1"/>
  <c r="X24" i="1"/>
  <c r="Z24" i="1" s="1"/>
  <c r="AB24" i="1" s="1"/>
  <c r="AF24" i="1" s="1"/>
  <c r="AQ24" i="1" s="1"/>
  <c r="AV23" i="1"/>
  <c r="AN23" i="1"/>
  <c r="AL23" i="1"/>
  <c r="AJ23" i="1"/>
  <c r="AH23" i="1"/>
  <c r="AP23" i="1" s="1"/>
  <c r="AE23" i="1"/>
  <c r="X23" i="1"/>
  <c r="Z23" i="1" s="1"/>
  <c r="AB23" i="1" s="1"/>
  <c r="AF23" i="1" s="1"/>
  <c r="AV22" i="1"/>
  <c r="AN22" i="1"/>
  <c r="AL22" i="1"/>
  <c r="AJ22" i="1"/>
  <c r="AH22" i="1"/>
  <c r="AP22" i="1" s="1"/>
  <c r="AE22" i="1"/>
  <c r="X22" i="1"/>
  <c r="Z22" i="1" s="1"/>
  <c r="AB22" i="1" s="1"/>
  <c r="AF22" i="1" s="1"/>
  <c r="AQ22" i="1" s="1"/>
  <c r="AV21" i="1"/>
  <c r="AN21" i="1"/>
  <c r="AL21" i="1"/>
  <c r="AJ21" i="1"/>
  <c r="AH21" i="1"/>
  <c r="AE21" i="1"/>
  <c r="X21" i="1"/>
  <c r="Z21" i="1" s="1"/>
  <c r="AB21" i="1" s="1"/>
  <c r="AF21" i="1" s="1"/>
  <c r="AV20" i="1"/>
  <c r="AN20" i="1"/>
  <c r="AL20" i="1"/>
  <c r="AJ20" i="1"/>
  <c r="AH20" i="1"/>
  <c r="AP20" i="1" s="1"/>
  <c r="AE20" i="1"/>
  <c r="X20" i="1"/>
  <c r="Z20" i="1" s="1"/>
  <c r="AB20" i="1" s="1"/>
  <c r="AF20" i="1" s="1"/>
  <c r="AV19" i="1"/>
  <c r="AN19" i="1"/>
  <c r="AL19" i="1"/>
  <c r="AJ19" i="1"/>
  <c r="AH19" i="1"/>
  <c r="AE19" i="1"/>
  <c r="X19" i="1"/>
  <c r="Z19" i="1" s="1"/>
  <c r="AB19" i="1" s="1"/>
  <c r="AF19" i="1" s="1"/>
  <c r="AV18" i="1"/>
  <c r="AN18" i="1"/>
  <c r="AL18" i="1"/>
  <c r="AJ18" i="1"/>
  <c r="AH18" i="1"/>
  <c r="AP18" i="1" s="1"/>
  <c r="AE18" i="1"/>
  <c r="X18" i="1"/>
  <c r="Z18" i="1" s="1"/>
  <c r="AB18" i="1" s="1"/>
  <c r="AF18" i="1" s="1"/>
  <c r="AQ18" i="1" s="1"/>
  <c r="AV17" i="1"/>
  <c r="AN17" i="1"/>
  <c r="AL17" i="1"/>
  <c r="AJ17" i="1"/>
  <c r="AH17" i="1"/>
  <c r="AE17" i="1"/>
  <c r="X17" i="1"/>
  <c r="Z17" i="1" s="1"/>
  <c r="AB17" i="1" s="1"/>
  <c r="AF17" i="1" s="1"/>
  <c r="AV16" i="1"/>
  <c r="AN16" i="1"/>
  <c r="AL16" i="1"/>
  <c r="AJ16" i="1"/>
  <c r="AH16" i="1"/>
  <c r="AP16" i="1" s="1"/>
  <c r="AE16" i="1"/>
  <c r="X16" i="1"/>
  <c r="Z16" i="1" s="1"/>
  <c r="AB16" i="1" s="1"/>
  <c r="AF16" i="1" s="1"/>
  <c r="AQ16" i="1" s="1"/>
  <c r="AV15" i="1"/>
  <c r="AN15" i="1"/>
  <c r="AL15" i="1"/>
  <c r="AJ15" i="1"/>
  <c r="AH15" i="1"/>
  <c r="AE15" i="1"/>
  <c r="X15" i="1"/>
  <c r="Z15" i="1" s="1"/>
  <c r="AB15" i="1" s="1"/>
  <c r="AF15" i="1" s="1"/>
  <c r="AV14" i="1"/>
  <c r="AN14" i="1"/>
  <c r="AL14" i="1"/>
  <c r="AJ14" i="1"/>
  <c r="AH14" i="1"/>
  <c r="AP14" i="1" s="1"/>
  <c r="AE14" i="1"/>
  <c r="X14" i="1"/>
  <c r="Z14" i="1" s="1"/>
  <c r="AB14" i="1" s="1"/>
  <c r="AF14" i="1" s="1"/>
  <c r="AQ14" i="1" s="1"/>
  <c r="AV13" i="1"/>
  <c r="AN13" i="1"/>
  <c r="AL13" i="1"/>
  <c r="AJ13" i="1"/>
  <c r="AH13" i="1"/>
  <c r="AE13" i="1"/>
  <c r="X13" i="1"/>
  <c r="Z13" i="1" s="1"/>
  <c r="AB13" i="1" s="1"/>
  <c r="AF13" i="1" s="1"/>
  <c r="AV12" i="1"/>
  <c r="AN12" i="1"/>
  <c r="AL12" i="1"/>
  <c r="AJ12" i="1"/>
  <c r="AH12" i="1"/>
  <c r="AP12" i="1" s="1"/>
  <c r="AE12" i="1"/>
  <c r="X12" i="1"/>
  <c r="Z12" i="1" s="1"/>
  <c r="AB12" i="1" s="1"/>
  <c r="AF12" i="1" s="1"/>
  <c r="AQ12" i="1" s="1"/>
  <c r="AV11" i="1"/>
  <c r="AN11" i="1"/>
  <c r="AL11" i="1"/>
  <c r="AJ11" i="1"/>
  <c r="AH11" i="1"/>
  <c r="AP11" i="1" s="1"/>
  <c r="AE11" i="1"/>
  <c r="X11" i="1"/>
  <c r="Z11" i="1" s="1"/>
  <c r="AB11" i="1" s="1"/>
  <c r="AF11" i="1" s="1"/>
  <c r="AQ11" i="1" s="1"/>
  <c r="AV10" i="1"/>
  <c r="AN10" i="1"/>
  <c r="AL10" i="1"/>
  <c r="AJ10" i="1"/>
  <c r="AH10" i="1"/>
  <c r="AP10" i="1" s="1"/>
  <c r="AE10" i="1"/>
  <c r="X10" i="1"/>
  <c r="Z10" i="1" s="1"/>
  <c r="AB10" i="1" s="1"/>
  <c r="AF10" i="1" s="1"/>
  <c r="AQ10" i="1" s="1"/>
  <c r="AV9" i="1"/>
  <c r="AN9" i="1"/>
  <c r="AL9" i="1"/>
  <c r="AJ9" i="1"/>
  <c r="AH9" i="1"/>
  <c r="AP9" i="1" s="1"/>
  <c r="AE9" i="1"/>
  <c r="X9" i="1"/>
  <c r="Z9" i="1" s="1"/>
  <c r="AB9" i="1" s="1"/>
  <c r="AF9" i="1" s="1"/>
  <c r="AQ9" i="1" s="1"/>
  <c r="AV8" i="1"/>
  <c r="AN8" i="1"/>
  <c r="AL8" i="1"/>
  <c r="AJ8" i="1"/>
  <c r="AH8" i="1"/>
  <c r="AP8" i="1" s="1"/>
  <c r="AE8" i="1"/>
  <c r="X8" i="1"/>
  <c r="Z8" i="1" s="1"/>
  <c r="AB8" i="1" s="1"/>
  <c r="AF8" i="1" s="1"/>
  <c r="AQ8" i="1" s="1"/>
  <c r="AV7" i="1"/>
  <c r="AN7" i="1"/>
  <c r="AL7" i="1"/>
  <c r="AJ7" i="1"/>
  <c r="AH7" i="1"/>
  <c r="AP7" i="1" s="1"/>
  <c r="AE7" i="1"/>
  <c r="X7" i="1"/>
  <c r="Z7" i="1" s="1"/>
  <c r="AB7" i="1" s="1"/>
  <c r="AF7" i="1" s="1"/>
  <c r="AQ7" i="1" s="1"/>
  <c r="AV6" i="1"/>
  <c r="AN6" i="1"/>
  <c r="AL6" i="1"/>
  <c r="AJ6" i="1"/>
  <c r="AH6" i="1"/>
  <c r="AP6" i="1" s="1"/>
  <c r="AE6" i="1"/>
  <c r="X6" i="1"/>
  <c r="Z6" i="1" s="1"/>
  <c r="AB6" i="1" s="1"/>
  <c r="AF6" i="1" s="1"/>
  <c r="AQ6" i="1" s="1"/>
  <c r="AV5" i="1"/>
  <c r="AN5" i="1"/>
  <c r="AL5" i="1"/>
  <c r="AJ5" i="1"/>
  <c r="AH5" i="1"/>
  <c r="AP5" i="1" s="1"/>
  <c r="AE5" i="1"/>
  <c r="X5" i="1"/>
  <c r="Z5" i="1" s="1"/>
  <c r="AB5" i="1" s="1"/>
  <c r="AF5" i="1" s="1"/>
  <c r="AQ5" i="1" s="1"/>
  <c r="AV4" i="1"/>
  <c r="AN4" i="1"/>
  <c r="AL4" i="1"/>
  <c r="AJ4" i="1"/>
  <c r="AH4" i="1"/>
  <c r="AP4" i="1" s="1"/>
  <c r="AE4" i="1"/>
  <c r="X4" i="1"/>
  <c r="Z4" i="1" s="1"/>
  <c r="AB4" i="1" s="1"/>
  <c r="AV3" i="1"/>
  <c r="AN3" i="1"/>
  <c r="AL3" i="1"/>
  <c r="AJ3" i="1"/>
  <c r="AH3" i="1"/>
  <c r="AP3" i="1" s="1"/>
  <c r="AE3" i="1"/>
  <c r="X3" i="1"/>
  <c r="Z3" i="1" s="1"/>
  <c r="AB3" i="1" s="1"/>
  <c r="AF3" i="1" s="1"/>
  <c r="AQ3" i="1" s="1"/>
  <c r="AV2" i="1"/>
  <c r="AN2" i="1"/>
  <c r="AL2" i="1"/>
  <c r="AJ2" i="1"/>
  <c r="AH2" i="1"/>
  <c r="AP2" i="1" s="1"/>
  <c r="AE2" i="1"/>
  <c r="Z2" i="1"/>
  <c r="AB2" i="1" s="1"/>
  <c r="X2" i="1"/>
  <c r="AP13" i="1" l="1"/>
  <c r="AP15" i="1"/>
  <c r="AQ15" i="1" s="1"/>
  <c r="AP17" i="1"/>
  <c r="AQ17" i="1" s="1"/>
  <c r="AP19" i="1"/>
  <c r="AQ19" i="1" s="1"/>
  <c r="AQ23" i="1"/>
  <c r="AF25" i="1"/>
  <c r="AQ25" i="1" s="1"/>
  <c r="AR25" i="1" s="1"/>
  <c r="AF2" i="1"/>
  <c r="AQ2" i="1" s="1"/>
  <c r="AU2" i="1" s="1"/>
  <c r="AF4" i="1"/>
  <c r="AQ4" i="1" s="1"/>
  <c r="AP21" i="1"/>
  <c r="AQ21" i="1" s="1"/>
  <c r="AU6" i="1"/>
  <c r="AR6" i="1"/>
  <c r="AU8" i="1"/>
  <c r="AR8" i="1"/>
  <c r="AU14" i="1"/>
  <c r="AR14" i="1"/>
  <c r="AU24" i="1"/>
  <c r="AR24" i="1"/>
  <c r="AU26" i="1"/>
  <c r="AR26" i="1"/>
  <c r="AU7" i="1"/>
  <c r="AR7" i="1"/>
  <c r="AU11" i="1"/>
  <c r="AR11" i="1"/>
  <c r="AU10" i="1"/>
  <c r="AR10" i="1"/>
  <c r="AU16" i="1"/>
  <c r="AR16" i="1"/>
  <c r="AU28" i="1"/>
  <c r="AR28" i="1"/>
  <c r="AU23" i="1"/>
  <c r="AR23" i="1"/>
  <c r="AU25" i="1"/>
  <c r="AU12" i="1"/>
  <c r="AR12" i="1"/>
  <c r="AU18" i="1"/>
  <c r="AR18" i="1"/>
  <c r="AU3" i="1"/>
  <c r="AR3" i="1"/>
  <c r="AU9" i="1"/>
  <c r="AR9" i="1"/>
  <c r="AR2" i="1"/>
  <c r="AU4" i="1"/>
  <c r="AR4" i="1"/>
  <c r="AU22" i="1"/>
  <c r="AR22" i="1"/>
  <c r="AQ13" i="1"/>
  <c r="AQ20" i="1"/>
  <c r="AQ27" i="1"/>
  <c r="AU5" i="1"/>
  <c r="AR5" i="1"/>
  <c r="AU21" i="1" l="1"/>
  <c r="AR21" i="1"/>
  <c r="AU19" i="1"/>
  <c r="AR19" i="1"/>
  <c r="AR17" i="1"/>
  <c r="AU17" i="1"/>
  <c r="AU15" i="1"/>
  <c r="AR15" i="1"/>
  <c r="AU27" i="1"/>
  <c r="AR27" i="1"/>
  <c r="AU20" i="1"/>
  <c r="AR20" i="1"/>
  <c r="AU13" i="1"/>
  <c r="AR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76B48B33-78D9-40D3-82FE-F8748B5B4E8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C1179724-AB07-4E96-A3A0-929266924A1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 xr:uid="{70F162B3-BFA5-4E57-8FBB-85EB9A98F28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D658E095-7D12-442C-8CD8-5475F0DCB492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F36AE436-15C6-4EDA-894D-1F017FA9A44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F8875F85-DAD1-4D3E-8444-F8F8BB4A1507}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 xr:uid="{109124DB-9B6C-4158-A5C7-FF79D801361B}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 xr:uid="{F60F69E5-3A54-469A-B3A7-3625A21E4902}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 xr:uid="{6DCDAD41-ECC1-4713-A3E7-6A439D86C812}">
      <text>
        <r>
          <rPr>
            <sz val="11"/>
            <rFont val="Calibri"/>
            <family val="2"/>
          </rPr>
          <t>[FOB Cost]*[AVN %]</t>
        </r>
      </text>
    </comment>
    <comment ref="AP1" authorId="0" shapeId="0" xr:uid="{A691CCC3-E396-4ECB-92B8-764B5C38F6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Q1" authorId="0" shapeId="0" xr:uid="{356B8AED-908C-4626-A3E2-12B25264A1A8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B2FB8B25-92C5-44A4-951E-F0A66A9F638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 xr:uid="{F543769F-C866-4781-8CAF-E74708C370C7}">
      <text>
        <r>
          <rPr>
            <sz val="11"/>
            <rFont val="Calibri"/>
            <family val="2"/>
          </rPr>
          <t>[LDP Cost with Load $]*[Total Quantity]</t>
        </r>
      </text>
    </comment>
    <comment ref="AV1" authorId="0" shapeId="0" xr:uid="{17A20D1F-677B-4EC7-A54C-888449EEF2EA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<sst xmlns="http://schemas.openxmlformats.org/spreadsheetml/2006/main" count="380" uniqueCount="111">
  <si>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</si>
  <si>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</si>
  <si>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</si>
  <si>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</si>
  <si>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</si>
  <si>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</si>
  <si>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</si>
  <si>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</si>
  <si>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</si>
  <si>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</si>
  <si>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</si>
  <si>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</si>
  <si>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</si>
  <si>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Customer Item#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</si>
  <si>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</si>
  <si>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</si>
  <si>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</si>
  <si>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</si>
  <si>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</si>
  <si>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</si>
  <si>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</si>
  <si>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</si>
  <si>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</si>
  <si>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</si>
  <si>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</si>
  <si>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</si>
  <si>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</si>
  <si>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</si>
  <si>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</si>
  <si>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</si>
  <si>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</si>
  <si>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</si>
  <si>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</si>
  <si>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</si>
  <si>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</si>
  <si>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</si>
  <si>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</si>
  <si>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</si>
  <si>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</si>
  <si>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</si>
  <si>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3 %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</si>
  <si>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</si>
  <si>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</si>
  <si>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</si>
  <si>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</si>
  <si>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</si>
  <si>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</si>
  <si>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</si>
  <si>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finch + robin</t>
  </si>
  <si>
    <t>SHEET/SHEET SET</t>
  </si>
  <si>
    <t>BLUE TOILE</t>
    <phoneticPr fontId="7" type="noConversion"/>
  </si>
  <si>
    <t>printed brushed GRS recycled polyester microfiber sheets, 4" single needle hem, PVC bag with inserts</t>
    <phoneticPr fontId="7" type="noConversion"/>
  </si>
  <si>
    <t>100% polyester</t>
    <phoneticPr fontId="7" type="noConversion"/>
  </si>
  <si>
    <t>Full: 86"x96"/20"x30"(4)/54"x75"+14"</t>
  </si>
  <si>
    <t>Print</t>
    <phoneticPr fontId="7" type="noConversion"/>
  </si>
  <si>
    <t>100224863FL</t>
  </si>
  <si>
    <t>Set</t>
  </si>
  <si>
    <t>Normal</t>
  </si>
  <si>
    <t>6302.32.2040</t>
    <phoneticPr fontId="7" type="noConversion"/>
  </si>
  <si>
    <t>Queen:90"x102"/20"x30"(4)/60"x80"+14"</t>
  </si>
  <si>
    <t>100224863QN</t>
    <phoneticPr fontId="7" type="noConversion"/>
  </si>
  <si>
    <t>King:108"x102"/20"x40"(4)/78"x80"+14"</t>
  </si>
  <si>
    <t>100224863KG</t>
    <phoneticPr fontId="7" type="noConversion"/>
  </si>
  <si>
    <t>GREY FLEUR</t>
  </si>
  <si>
    <t>100224864FL</t>
    <phoneticPr fontId="7" type="noConversion"/>
  </si>
  <si>
    <t>GREY FLEUR</t>
    <phoneticPr fontId="7" type="noConversion"/>
  </si>
  <si>
    <t>100224864QN</t>
    <phoneticPr fontId="7" type="noConversion"/>
  </si>
  <si>
    <t>100224864KG</t>
    <phoneticPr fontId="7" type="noConversion"/>
  </si>
  <si>
    <t>PINK CHEETAHS</t>
    <phoneticPr fontId="7" type="noConversion"/>
  </si>
  <si>
    <t>Twin: 66"x96"/20"x30"(1)/39"x75"+14"</t>
  </si>
  <si>
    <t>100224865TW</t>
    <phoneticPr fontId="7" type="noConversion"/>
  </si>
  <si>
    <t>100224865FL</t>
    <phoneticPr fontId="7" type="noConversion"/>
  </si>
  <si>
    <t>100224865QN</t>
    <phoneticPr fontId="7" type="noConversion"/>
  </si>
  <si>
    <t>PINK PEONY</t>
    <phoneticPr fontId="7" type="noConversion"/>
  </si>
  <si>
    <t>100224866TW</t>
    <phoneticPr fontId="7" type="noConversion"/>
  </si>
  <si>
    <t>100224866FL</t>
    <phoneticPr fontId="7" type="noConversion"/>
  </si>
  <si>
    <t>100224866QN</t>
    <phoneticPr fontId="7" type="noConversion"/>
  </si>
  <si>
    <t>WHITE MEDALION</t>
    <phoneticPr fontId="7" type="noConversion"/>
  </si>
  <si>
    <t>100224867FL</t>
    <phoneticPr fontId="7" type="noConversion"/>
  </si>
  <si>
    <t>100224867QN</t>
    <phoneticPr fontId="7" type="noConversion"/>
  </si>
  <si>
    <t>000000000000</t>
    <phoneticPr fontId="7" type="noConversion"/>
  </si>
  <si>
    <t>100224867KG</t>
    <phoneticPr fontId="7" type="noConversion"/>
  </si>
  <si>
    <t>SOLID GREY</t>
    <phoneticPr fontId="7" type="noConversion"/>
  </si>
  <si>
    <t>solid brushed GRS recycled polyester microfiber sheets, 4" single needle hem, PVC bag with inserts</t>
    <phoneticPr fontId="7" type="noConversion"/>
  </si>
  <si>
    <t>GREY</t>
    <phoneticPr fontId="7" type="noConversion"/>
  </si>
  <si>
    <t>100224868FL</t>
    <phoneticPr fontId="7" type="noConversion"/>
  </si>
  <si>
    <t>100224868QN</t>
  </si>
  <si>
    <t>100224868KG</t>
  </si>
  <si>
    <t>SOLID GREEN</t>
    <phoneticPr fontId="7" type="noConversion"/>
  </si>
  <si>
    <t>GREEN</t>
    <phoneticPr fontId="7" type="noConversion"/>
  </si>
  <si>
    <t>100224869FL</t>
  </si>
  <si>
    <t>194138115016</t>
    <phoneticPr fontId="7" type="noConversion"/>
  </si>
  <si>
    <t>100224869QN</t>
  </si>
  <si>
    <t>194138115030</t>
    <phoneticPr fontId="7" type="noConversion"/>
  </si>
  <si>
    <t>100224869KG</t>
  </si>
  <si>
    <t>194138115023</t>
    <phoneticPr fontId="7" type="noConversion"/>
  </si>
  <si>
    <t>SOLID PINK</t>
    <phoneticPr fontId="7" type="noConversion"/>
  </si>
  <si>
    <t>PINK</t>
    <phoneticPr fontId="7" type="noConversion"/>
  </si>
  <si>
    <t>100224871FL</t>
  </si>
  <si>
    <t>100224871QN</t>
  </si>
  <si>
    <t>100224871KG</t>
  </si>
  <si>
    <t>SOLID LILAC</t>
    <phoneticPr fontId="7" type="noConversion"/>
  </si>
  <si>
    <t>PURPLE</t>
    <phoneticPr fontId="7" type="noConversion"/>
  </si>
  <si>
    <t>100224870FL</t>
    <phoneticPr fontId="0" type="noConversion"/>
  </si>
  <si>
    <t>194138115047</t>
    <phoneticPr fontId="7" type="noConversion"/>
  </si>
  <si>
    <t>100224870QN</t>
  </si>
  <si>
    <t>194138115061</t>
    <phoneticPr fontId="7" type="noConversion"/>
  </si>
  <si>
    <t>100224870KG</t>
  </si>
  <si>
    <t>194138115054</t>
    <phoneticPr fontId="7" type="noConversion"/>
  </si>
  <si>
    <t>Print Recycled Polyester Sheet</t>
  </si>
  <si>
    <t>Solid Recycled Polyester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</si>
</sst>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0_);\(0\)"/>
    <numFmt numFmtId="168" formatCode="0.0000_);[Red]\(0.0000\)"/>
    <numFmt numFmtId="169" formatCode="0.0%"/>
  </numFmts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0" fontId="7" fillId="0" borderId="2" xfId="1" applyFont="1" applyBorder="1"/>
    <xf numFmtId="167" fontId="7" fillId="0" borderId="2" xfId="1" applyNumberFormat="1" applyFont="1" applyBorder="1"/>
    <xf numFmtId="164" fontId="1" fillId="0" borderId="1" xfId="1" applyNumberFormat="1" applyBorder="1"/>
    <xf numFmtId="165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68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9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49" fontId="7" fillId="0" borderId="2" xfId="1" applyNumberFormat="1" applyFont="1" applyBorder="1"/>
    <xf numFmtId="49" fontId="7" fillId="0" borderId="3" xfId="1" applyNumberFormat="1" applyFont="1" applyBorder="1" applyAlignment="1" applyProtection="1">
      <alignment wrapText="1"/>
      <protection locked="0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3A0F15DB-99ED-4C3A-A8A6-9E95F91CDE4C}"/>
    <cellStyle name="Normal 2 18 2" xfId="2" xr:uid="{69FD3126-2E53-4AD5-80B2-F5CD7D6062A9}"/>
    <cellStyle name="Percent 2" xfId="3" xr:uid="{AD65A607-39D3-45F7-8DDD-C32497080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595B-B90F-4AA2-9E84-2C895E64F8F1}">
  <dimension ref="A1:AV29"/>
  <sheetViews>
    <sheetView tabSelected="1" zoomScale="99" zoomScaleNormal="99" workbookViewId="0">
      <selection activeCell="I11" sqref="I1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2.1796875" style="2" customWidth="1"/>
    <col min="5" max="5" width="9.453125" style="2" customWidth="1"/>
    <col min="6" max="6" width="16.1796875" style="2" customWidth="1"/>
    <col min="7" max="7" width="16.81640625" style="2" customWidth="1"/>
    <col min="8" max="8" width="48.81640625" style="2" customWidth="1"/>
    <col min="9" max="9" width="31.90625" style="2" customWidth="1"/>
    <col min="10" max="10" width="15.7265625" style="2" customWidth="1"/>
    <col min="11" max="11" width="38.81640625" style="2" customWidth="1"/>
    <col min="12" max="12" width="10.81640625" style="2" customWidth="1"/>
    <col min="13" max="13" width="12.26953125" style="2" customWidth="1"/>
    <col min="14" max="14" width="12.453125" style="2" customWidth="1"/>
    <col min="15" max="15" width="13.81640625" style="2" customWidth="1"/>
    <col min="16" max="16" width="8.81640625" style="2" customWidth="1"/>
    <col min="17" max="17" width="8.54296875" style="4" customWidth="1"/>
    <col min="18" max="18" width="9.453125" style="2" customWidth="1"/>
    <col min="19" max="19" width="8.1796875" style="45" customWidth="1"/>
    <col min="20" max="20" width="8.7265625" style="45" customWidth="1"/>
    <col min="21" max="21" width="7.1796875" style="45" customWidth="1"/>
    <col min="22" max="22" width="9" style="46" customWidth="1"/>
    <col min="23" max="23" width="6.26953125" style="47" customWidth="1"/>
    <col min="24" max="25" width="10" style="46" customWidth="1"/>
    <col min="26" max="26" width="9.81640625" style="47" customWidth="1"/>
    <col min="27" max="27" width="7.81640625" style="2" customWidth="1"/>
    <col min="28" max="28" width="8.81640625" style="4" customWidth="1"/>
    <col min="29" max="29" width="13.453125" style="2" customWidth="1"/>
    <col min="30" max="30" width="8.453125" style="3" customWidth="1"/>
    <col min="31" max="31" width="9" style="4" customWidth="1"/>
    <col min="32" max="32" width="8.453125" style="4" customWidth="1"/>
    <col min="33" max="33" width="7.81640625" style="3" customWidth="1"/>
    <col min="34" max="34" width="8.26953125" style="4" customWidth="1"/>
    <col min="35" max="35" width="11.54296875" style="3" customWidth="1"/>
    <col min="36" max="36" width="10.81640625" style="4" customWidth="1"/>
    <col min="37" max="37" width="8.1796875" style="3" customWidth="1"/>
    <col min="38" max="38" width="9.26953125" style="4" customWidth="1"/>
    <col min="39" max="39" width="8.1796875" style="3" customWidth="1"/>
    <col min="40" max="41" width="9.26953125" style="4" customWidth="1"/>
    <col min="42" max="42" width="7.81640625" style="4" customWidth="1"/>
    <col min="43" max="43" width="9.54296875" style="4" customWidth="1"/>
    <col min="44" max="44" width="7.7265625" style="4" customWidth="1"/>
    <col min="45" max="45" width="12.1796875" style="4" customWidth="1"/>
    <col min="46" max="46" width="9.1796875" style="2"/>
    <col min="47" max="47" width="11.54296875" style="4" customWidth="1"/>
    <col min="48" max="48" width="15" style="4" customWidth="1"/>
    <col min="49" max="16384" width="9.1796875" style="2"/>
  </cols>
  <sheetData>
    <row r="1" spans="1:48" ht="68.150000000000006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2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5" t="s">
        <v>26</v>
      </c>
      <c r="AB1" s="18" t="s">
        <v>27</v>
      </c>
      <c r="AC1" s="5" t="s">
        <v>28</v>
      </c>
      <c r="AD1" s="19" t="s">
        <v>29</v>
      </c>
      <c r="AE1" s="20" t="s">
        <v>30</v>
      </c>
      <c r="AF1" s="18" t="s">
        <v>31</v>
      </c>
      <c r="AG1" s="19" t="s">
        <v>32</v>
      </c>
      <c r="AH1" s="18" t="s">
        <v>33</v>
      </c>
      <c r="AI1" s="19" t="s">
        <v>34</v>
      </c>
      <c r="AJ1" s="18" t="s">
        <v>35</v>
      </c>
      <c r="AK1" s="19" t="s">
        <v>36</v>
      </c>
      <c r="AL1" s="18" t="s">
        <v>37</v>
      </c>
      <c r="AM1" s="19" t="s">
        <v>38</v>
      </c>
      <c r="AN1" s="18" t="s">
        <v>39</v>
      </c>
      <c r="AO1" s="21" t="s">
        <v>40</v>
      </c>
      <c r="AP1" s="18" t="s">
        <v>41</v>
      </c>
      <c r="AQ1" s="22" t="s">
        <v>42</v>
      </c>
      <c r="AR1" s="23" t="s">
        <v>43</v>
      </c>
      <c r="AS1" s="24" t="s">
        <v>44</v>
      </c>
      <c r="AT1" s="5" t="s">
        <v>45</v>
      </c>
      <c r="AU1" s="18" t="s">
        <v>46</v>
      </c>
      <c r="AV1" s="18" t="s">
        <v>47</v>
      </c>
    </row>
    <row r="2" spans="1:48" s="42" customFormat="1" x14ac:dyDescent="0.35">
      <c r="A2" s="25">
        <v>2</v>
      </c>
      <c r="B2" s="26"/>
      <c r="C2" s="26"/>
      <c r="D2" s="26" t="s">
        <v>48</v>
      </c>
      <c r="E2" s="26"/>
      <c r="F2" s="26" t="s">
        <v>49</v>
      </c>
      <c r="G2" s="27" t="s">
        <v>50</v>
      </c>
      <c r="H2" s="26" t="s">
        <v>51</v>
      </c>
      <c r="I2" s="26" t="s">
        <v>109</v>
      </c>
      <c r="J2" s="25" t="s">
        <v>52</v>
      </c>
      <c r="K2" s="26" t="s">
        <v>53</v>
      </c>
      <c r="L2" s="26" t="s">
        <v>54</v>
      </c>
      <c r="M2" s="26"/>
      <c r="N2" s="28" t="s">
        <v>55</v>
      </c>
      <c r="O2" s="29">
        <v>194138114859</v>
      </c>
      <c r="P2" s="26" t="s">
        <v>56</v>
      </c>
      <c r="Q2" s="30">
        <v>5.36</v>
      </c>
      <c r="R2" s="26" t="s">
        <v>57</v>
      </c>
      <c r="S2" s="31">
        <v>30</v>
      </c>
      <c r="T2" s="31">
        <v>25</v>
      </c>
      <c r="U2" s="31">
        <v>25</v>
      </c>
      <c r="V2" s="32"/>
      <c r="W2" s="33">
        <v>3</v>
      </c>
      <c r="X2" s="34">
        <f t="shared" ref="X2:X28" si="0">IF(S2="","",S2*T2*U2/1000000)</f>
        <v>1.8749999999999999E-2</v>
      </c>
      <c r="Y2" s="32">
        <v>56</v>
      </c>
      <c r="Z2" s="35">
        <f t="shared" ref="Z2:Z28" si="1">IF(W2="","",Y2/X2*W2)</f>
        <v>8960</v>
      </c>
      <c r="AA2" s="36">
        <v>3000</v>
      </c>
      <c r="AB2" s="37">
        <f t="shared" ref="AB2:AB28" si="2">IF(ISERROR(AA2/Z2),"",AA2/Z2)</f>
        <v>0.33482142857142855</v>
      </c>
      <c r="AC2" s="26" t="s">
        <v>58</v>
      </c>
      <c r="AD2" s="38">
        <v>0.41399999999999998</v>
      </c>
      <c r="AE2" s="37">
        <f t="shared" ref="AE2:AE28" si="3">IF(ISERROR(Q2*AD2),"",Q2*AD2)</f>
        <v>2.2190400000000001</v>
      </c>
      <c r="AF2" s="37">
        <f t="shared" ref="AF2:AF28" si="4">IF(ISERROR(Q2+AB2+AE2),"",Q2+AB2+AE2)</f>
        <v>7.9138614285714297</v>
      </c>
      <c r="AG2" s="39">
        <v>0</v>
      </c>
      <c r="AH2" s="37">
        <f t="shared" ref="AH2:AH28" si="5">IF(ISERROR(AS2*AG2),"",AS2*AG2)</f>
        <v>0</v>
      </c>
      <c r="AI2" s="39">
        <v>0</v>
      </c>
      <c r="AJ2" s="37">
        <f t="shared" ref="AJ2:AJ28" si="6">IF(ISERROR(AS2*AI2),"",AS2*AI2)</f>
        <v>0</v>
      </c>
      <c r="AK2" s="39">
        <v>0</v>
      </c>
      <c r="AL2" s="37">
        <f t="shared" ref="AL2:AL28" si="7">IF(ISERROR(AS2*AK2),"",AS2*AK2)</f>
        <v>0</v>
      </c>
      <c r="AM2" s="39">
        <v>0</v>
      </c>
      <c r="AN2" s="37">
        <f t="shared" ref="AN2:AN28" si="8">IF(ISERROR(Q2*AM2),"",Q2*AM2)</f>
        <v>0</v>
      </c>
      <c r="AO2" s="39">
        <v>0</v>
      </c>
      <c r="AP2" s="37">
        <f t="shared" ref="AP2:AP28" si="9">IF(ISERROR(AH2+AJ2+AL2+AN2),"",AH2+AJ2+AL2+AN2)</f>
        <v>0</v>
      </c>
      <c r="AQ2" s="37">
        <f t="shared" ref="AQ2:AQ28" si="10">IF(ISERROR(AF2+AP2),"",AF2+AP2)</f>
        <v>7.9138614285714297</v>
      </c>
      <c r="AR2" s="40">
        <f t="shared" ref="AR2:AR28" si="11">IF(ISERROR((AS2-AQ2)/AS2),"",(AS2-AQ2)/AS2)</f>
        <v>8.0852331176372791E-2</v>
      </c>
      <c r="AS2" s="41">
        <v>8.61</v>
      </c>
      <c r="AT2" s="33">
        <v>120</v>
      </c>
      <c r="AU2" s="37">
        <f t="shared" ref="AU2:AU28" si="12">IF(ISERROR(AQ2*AT2),"",AQ2*AT2)</f>
        <v>949.66337142857151</v>
      </c>
      <c r="AV2" s="37">
        <f t="shared" ref="AV2:AV28" si="13">IF(ISERROR(AS2*AT2),"",AS2*AT2)</f>
        <v>1033.1999999999998</v>
      </c>
    </row>
    <row r="3" spans="1:48" s="42" customFormat="1" x14ac:dyDescent="0.35">
      <c r="A3" s="25">
        <v>3</v>
      </c>
      <c r="B3" s="26"/>
      <c r="C3" s="26"/>
      <c r="D3" s="26" t="s">
        <v>48</v>
      </c>
      <c r="E3" s="26"/>
      <c r="F3" s="26" t="s">
        <v>49</v>
      </c>
      <c r="G3" s="27" t="s">
        <v>50</v>
      </c>
      <c r="H3" s="26" t="s">
        <v>51</v>
      </c>
      <c r="I3" s="26" t="s">
        <v>109</v>
      </c>
      <c r="J3" s="25" t="s">
        <v>52</v>
      </c>
      <c r="K3" s="26" t="s">
        <v>59</v>
      </c>
      <c r="L3" s="26" t="s">
        <v>54</v>
      </c>
      <c r="M3" s="26"/>
      <c r="N3" s="28" t="s">
        <v>60</v>
      </c>
      <c r="O3" s="29">
        <v>194138114873</v>
      </c>
      <c r="P3" s="26" t="s">
        <v>56</v>
      </c>
      <c r="Q3" s="30">
        <v>5.72</v>
      </c>
      <c r="R3" s="26" t="s">
        <v>57</v>
      </c>
      <c r="S3" s="31">
        <v>30</v>
      </c>
      <c r="T3" s="31">
        <v>25</v>
      </c>
      <c r="U3" s="31">
        <v>28</v>
      </c>
      <c r="V3" s="32"/>
      <c r="W3" s="33">
        <v>3</v>
      </c>
      <c r="X3" s="34">
        <f t="shared" si="0"/>
        <v>2.1000000000000001E-2</v>
      </c>
      <c r="Y3" s="32">
        <v>56</v>
      </c>
      <c r="Z3" s="35">
        <f t="shared" si="1"/>
        <v>8000</v>
      </c>
      <c r="AA3" s="36">
        <v>3000</v>
      </c>
      <c r="AB3" s="37">
        <f t="shared" si="2"/>
        <v>0.375</v>
      </c>
      <c r="AC3" s="26" t="s">
        <v>58</v>
      </c>
      <c r="AD3" s="38">
        <v>0.41399999999999998</v>
      </c>
      <c r="AE3" s="37">
        <f t="shared" si="3"/>
        <v>2.36808</v>
      </c>
      <c r="AF3" s="37">
        <f t="shared" si="4"/>
        <v>8.4630799999999997</v>
      </c>
      <c r="AG3" s="39">
        <v>0</v>
      </c>
      <c r="AH3" s="37">
        <f t="shared" si="5"/>
        <v>0</v>
      </c>
      <c r="AI3" s="39">
        <v>0</v>
      </c>
      <c r="AJ3" s="37">
        <f t="shared" si="6"/>
        <v>0</v>
      </c>
      <c r="AK3" s="39">
        <v>0</v>
      </c>
      <c r="AL3" s="37">
        <f t="shared" si="7"/>
        <v>0</v>
      </c>
      <c r="AM3" s="39">
        <v>0</v>
      </c>
      <c r="AN3" s="37">
        <f t="shared" si="8"/>
        <v>0</v>
      </c>
      <c r="AO3" s="39">
        <v>0</v>
      </c>
      <c r="AP3" s="37">
        <f t="shared" si="9"/>
        <v>0</v>
      </c>
      <c r="AQ3" s="37">
        <f t="shared" si="10"/>
        <v>8.4630799999999997</v>
      </c>
      <c r="AR3" s="40">
        <f t="shared" si="11"/>
        <v>8.2095444685466479E-2</v>
      </c>
      <c r="AS3" s="41">
        <v>9.2200000000000006</v>
      </c>
      <c r="AT3" s="33">
        <v>360</v>
      </c>
      <c r="AU3" s="37">
        <f t="shared" si="12"/>
        <v>3046.7087999999999</v>
      </c>
      <c r="AV3" s="37">
        <f t="shared" si="13"/>
        <v>3319.2000000000003</v>
      </c>
    </row>
    <row r="4" spans="1:48" s="42" customFormat="1" x14ac:dyDescent="0.35">
      <c r="A4" s="25">
        <v>4</v>
      </c>
      <c r="B4" s="26"/>
      <c r="C4" s="26"/>
      <c r="D4" s="26" t="s">
        <v>48</v>
      </c>
      <c r="E4" s="26"/>
      <c r="F4" s="26" t="s">
        <v>49</v>
      </c>
      <c r="G4" s="27" t="s">
        <v>50</v>
      </c>
      <c r="H4" s="26" t="s">
        <v>51</v>
      </c>
      <c r="I4" s="26" t="s">
        <v>109</v>
      </c>
      <c r="J4" s="25" t="s">
        <v>52</v>
      </c>
      <c r="K4" s="26" t="s">
        <v>61</v>
      </c>
      <c r="L4" s="26" t="s">
        <v>54</v>
      </c>
      <c r="M4" s="26"/>
      <c r="N4" s="28" t="s">
        <v>62</v>
      </c>
      <c r="O4" s="29">
        <v>194138114866</v>
      </c>
      <c r="P4" s="26" t="s">
        <v>56</v>
      </c>
      <c r="Q4" s="30">
        <v>6.63</v>
      </c>
      <c r="R4" s="26" t="s">
        <v>57</v>
      </c>
      <c r="S4" s="31">
        <v>30</v>
      </c>
      <c r="T4" s="31">
        <v>25</v>
      </c>
      <c r="U4" s="31">
        <v>31</v>
      </c>
      <c r="V4" s="32"/>
      <c r="W4" s="33">
        <v>3</v>
      </c>
      <c r="X4" s="34">
        <f t="shared" si="0"/>
        <v>2.325E-2</v>
      </c>
      <c r="Y4" s="32">
        <v>56</v>
      </c>
      <c r="Z4" s="35">
        <f t="shared" si="1"/>
        <v>7225.8064516129034</v>
      </c>
      <c r="AA4" s="36">
        <v>3000</v>
      </c>
      <c r="AB4" s="37">
        <f t="shared" si="2"/>
        <v>0.4151785714285714</v>
      </c>
      <c r="AC4" s="26" t="s">
        <v>58</v>
      </c>
      <c r="AD4" s="38">
        <v>0.41399999999999998</v>
      </c>
      <c r="AE4" s="37">
        <f t="shared" si="3"/>
        <v>2.7448199999999998</v>
      </c>
      <c r="AF4" s="37">
        <f t="shared" si="4"/>
        <v>9.7899985714285709</v>
      </c>
      <c r="AG4" s="39">
        <v>0</v>
      </c>
      <c r="AH4" s="37">
        <f t="shared" si="5"/>
        <v>0</v>
      </c>
      <c r="AI4" s="39">
        <v>0</v>
      </c>
      <c r="AJ4" s="37">
        <f t="shared" si="6"/>
        <v>0</v>
      </c>
      <c r="AK4" s="39">
        <v>0</v>
      </c>
      <c r="AL4" s="37">
        <f t="shared" si="7"/>
        <v>0</v>
      </c>
      <c r="AM4" s="39">
        <v>0</v>
      </c>
      <c r="AN4" s="37">
        <f t="shared" si="8"/>
        <v>0</v>
      </c>
      <c r="AO4" s="39">
        <v>0</v>
      </c>
      <c r="AP4" s="37">
        <f t="shared" si="9"/>
        <v>0</v>
      </c>
      <c r="AQ4" s="37">
        <f t="shared" si="10"/>
        <v>9.7899985714285709</v>
      </c>
      <c r="AR4" s="40">
        <f t="shared" si="11"/>
        <v>7.9021771267302907E-2</v>
      </c>
      <c r="AS4" s="41">
        <v>10.63</v>
      </c>
      <c r="AT4" s="33">
        <v>120</v>
      </c>
      <c r="AU4" s="37">
        <f t="shared" si="12"/>
        <v>1174.7998285714284</v>
      </c>
      <c r="AV4" s="37">
        <f t="shared" si="13"/>
        <v>1275.6000000000001</v>
      </c>
    </row>
    <row r="5" spans="1:48" s="42" customFormat="1" x14ac:dyDescent="0.35">
      <c r="A5" s="25">
        <v>6</v>
      </c>
      <c r="B5" s="26"/>
      <c r="C5" s="26"/>
      <c r="D5" s="26" t="s">
        <v>48</v>
      </c>
      <c r="E5" s="26"/>
      <c r="F5" s="26" t="s">
        <v>49</v>
      </c>
      <c r="G5" s="27" t="s">
        <v>63</v>
      </c>
      <c r="H5" s="26" t="s">
        <v>51</v>
      </c>
      <c r="I5" s="26" t="s">
        <v>109</v>
      </c>
      <c r="J5" s="25" t="s">
        <v>52</v>
      </c>
      <c r="K5" s="26" t="s">
        <v>53</v>
      </c>
      <c r="L5" s="26" t="s">
        <v>54</v>
      </c>
      <c r="M5" s="26"/>
      <c r="N5" s="28" t="s">
        <v>64</v>
      </c>
      <c r="O5" s="29">
        <v>194138114880</v>
      </c>
      <c r="P5" s="26" t="s">
        <v>56</v>
      </c>
      <c r="Q5" s="30">
        <v>5.36</v>
      </c>
      <c r="R5" s="26" t="s">
        <v>57</v>
      </c>
      <c r="S5" s="31">
        <v>30</v>
      </c>
      <c r="T5" s="31">
        <v>25</v>
      </c>
      <c r="U5" s="31">
        <v>25</v>
      </c>
      <c r="V5" s="32"/>
      <c r="W5" s="33">
        <v>3</v>
      </c>
      <c r="X5" s="34">
        <f t="shared" si="0"/>
        <v>1.8749999999999999E-2</v>
      </c>
      <c r="Y5" s="32">
        <v>56</v>
      </c>
      <c r="Z5" s="35">
        <f t="shared" si="1"/>
        <v>8960</v>
      </c>
      <c r="AA5" s="36">
        <v>3000</v>
      </c>
      <c r="AB5" s="37">
        <f t="shared" si="2"/>
        <v>0.33482142857142855</v>
      </c>
      <c r="AC5" s="26" t="s">
        <v>58</v>
      </c>
      <c r="AD5" s="38">
        <v>0.41399999999999998</v>
      </c>
      <c r="AE5" s="37">
        <f t="shared" si="3"/>
        <v>2.2190400000000001</v>
      </c>
      <c r="AF5" s="37">
        <f t="shared" si="4"/>
        <v>7.9138614285714297</v>
      </c>
      <c r="AG5" s="39">
        <v>0</v>
      </c>
      <c r="AH5" s="37">
        <f t="shared" si="5"/>
        <v>0</v>
      </c>
      <c r="AI5" s="39">
        <v>0</v>
      </c>
      <c r="AJ5" s="37">
        <f t="shared" si="6"/>
        <v>0</v>
      </c>
      <c r="AK5" s="39">
        <v>0</v>
      </c>
      <c r="AL5" s="37">
        <f t="shared" si="7"/>
        <v>0</v>
      </c>
      <c r="AM5" s="39">
        <v>0</v>
      </c>
      <c r="AN5" s="37">
        <f t="shared" si="8"/>
        <v>0</v>
      </c>
      <c r="AO5" s="39">
        <v>0</v>
      </c>
      <c r="AP5" s="37">
        <f t="shared" si="9"/>
        <v>0</v>
      </c>
      <c r="AQ5" s="37">
        <f t="shared" si="10"/>
        <v>7.9138614285714297</v>
      </c>
      <c r="AR5" s="40">
        <f t="shared" si="11"/>
        <v>8.0852331176372791E-2</v>
      </c>
      <c r="AS5" s="41">
        <v>8.61</v>
      </c>
      <c r="AT5" s="33">
        <v>120</v>
      </c>
      <c r="AU5" s="37">
        <f t="shared" si="12"/>
        <v>949.66337142857151</v>
      </c>
      <c r="AV5" s="37">
        <f t="shared" si="13"/>
        <v>1033.1999999999998</v>
      </c>
    </row>
    <row r="6" spans="1:48" s="42" customFormat="1" x14ac:dyDescent="0.35">
      <c r="A6" s="25">
        <v>7</v>
      </c>
      <c r="B6" s="26"/>
      <c r="C6" s="26"/>
      <c r="D6" s="26" t="s">
        <v>48</v>
      </c>
      <c r="E6" s="26"/>
      <c r="F6" s="26" t="s">
        <v>49</v>
      </c>
      <c r="G6" s="27" t="s">
        <v>65</v>
      </c>
      <c r="H6" s="26" t="s">
        <v>51</v>
      </c>
      <c r="I6" s="26" t="s">
        <v>109</v>
      </c>
      <c r="J6" s="25" t="s">
        <v>52</v>
      </c>
      <c r="K6" s="26" t="s">
        <v>59</v>
      </c>
      <c r="L6" s="26" t="s">
        <v>54</v>
      </c>
      <c r="M6" s="26"/>
      <c r="N6" s="28" t="s">
        <v>66</v>
      </c>
      <c r="O6" s="29">
        <v>194138114903</v>
      </c>
      <c r="P6" s="26" t="s">
        <v>56</v>
      </c>
      <c r="Q6" s="30">
        <v>5.72</v>
      </c>
      <c r="R6" s="26" t="s">
        <v>57</v>
      </c>
      <c r="S6" s="31">
        <v>30</v>
      </c>
      <c r="T6" s="31">
        <v>25</v>
      </c>
      <c r="U6" s="31">
        <v>28</v>
      </c>
      <c r="V6" s="32"/>
      <c r="W6" s="33">
        <v>3</v>
      </c>
      <c r="X6" s="34">
        <f t="shared" si="0"/>
        <v>2.1000000000000001E-2</v>
      </c>
      <c r="Y6" s="32">
        <v>56</v>
      </c>
      <c r="Z6" s="35">
        <f t="shared" si="1"/>
        <v>8000</v>
      </c>
      <c r="AA6" s="36">
        <v>3000</v>
      </c>
      <c r="AB6" s="37">
        <f t="shared" si="2"/>
        <v>0.375</v>
      </c>
      <c r="AC6" s="26" t="s">
        <v>58</v>
      </c>
      <c r="AD6" s="38">
        <v>0.41399999999999998</v>
      </c>
      <c r="AE6" s="37">
        <f t="shared" si="3"/>
        <v>2.36808</v>
      </c>
      <c r="AF6" s="37">
        <f t="shared" si="4"/>
        <v>8.4630799999999997</v>
      </c>
      <c r="AG6" s="39">
        <v>0</v>
      </c>
      <c r="AH6" s="37">
        <f t="shared" si="5"/>
        <v>0</v>
      </c>
      <c r="AI6" s="39">
        <v>0</v>
      </c>
      <c r="AJ6" s="37">
        <f t="shared" si="6"/>
        <v>0</v>
      </c>
      <c r="AK6" s="39">
        <v>0</v>
      </c>
      <c r="AL6" s="37">
        <f t="shared" si="7"/>
        <v>0</v>
      </c>
      <c r="AM6" s="39">
        <v>0</v>
      </c>
      <c r="AN6" s="37">
        <f t="shared" si="8"/>
        <v>0</v>
      </c>
      <c r="AO6" s="39">
        <v>0</v>
      </c>
      <c r="AP6" s="37">
        <f t="shared" si="9"/>
        <v>0</v>
      </c>
      <c r="AQ6" s="37">
        <f t="shared" si="10"/>
        <v>8.4630799999999997</v>
      </c>
      <c r="AR6" s="40">
        <f t="shared" si="11"/>
        <v>8.2095444685466479E-2</v>
      </c>
      <c r="AS6" s="41">
        <v>9.2200000000000006</v>
      </c>
      <c r="AT6" s="33">
        <v>360</v>
      </c>
      <c r="AU6" s="37">
        <f t="shared" si="12"/>
        <v>3046.7087999999999</v>
      </c>
      <c r="AV6" s="37">
        <f t="shared" si="13"/>
        <v>3319.2000000000003</v>
      </c>
    </row>
    <row r="7" spans="1:48" s="42" customFormat="1" x14ac:dyDescent="0.35">
      <c r="A7" s="25">
        <v>8</v>
      </c>
      <c r="B7" s="26"/>
      <c r="C7" s="26"/>
      <c r="D7" s="26" t="s">
        <v>48</v>
      </c>
      <c r="E7" s="26"/>
      <c r="F7" s="26" t="s">
        <v>49</v>
      </c>
      <c r="G7" s="27" t="s">
        <v>65</v>
      </c>
      <c r="H7" s="26" t="s">
        <v>51</v>
      </c>
      <c r="I7" s="26" t="s">
        <v>109</v>
      </c>
      <c r="J7" s="25" t="s">
        <v>52</v>
      </c>
      <c r="K7" s="26" t="s">
        <v>61</v>
      </c>
      <c r="L7" s="26" t="s">
        <v>54</v>
      </c>
      <c r="M7" s="26"/>
      <c r="N7" s="28" t="s">
        <v>67</v>
      </c>
      <c r="O7" s="29">
        <v>194138114897</v>
      </c>
      <c r="P7" s="26" t="s">
        <v>56</v>
      </c>
      <c r="Q7" s="30">
        <v>6.63</v>
      </c>
      <c r="R7" s="26" t="s">
        <v>57</v>
      </c>
      <c r="S7" s="31">
        <v>30</v>
      </c>
      <c r="T7" s="31">
        <v>25</v>
      </c>
      <c r="U7" s="31">
        <v>31</v>
      </c>
      <c r="V7" s="32"/>
      <c r="W7" s="33">
        <v>3</v>
      </c>
      <c r="X7" s="34">
        <f t="shared" si="0"/>
        <v>2.325E-2</v>
      </c>
      <c r="Y7" s="32">
        <v>56</v>
      </c>
      <c r="Z7" s="35">
        <f t="shared" si="1"/>
        <v>7225.8064516129034</v>
      </c>
      <c r="AA7" s="36">
        <v>3000</v>
      </c>
      <c r="AB7" s="37">
        <f t="shared" si="2"/>
        <v>0.4151785714285714</v>
      </c>
      <c r="AC7" s="26" t="s">
        <v>58</v>
      </c>
      <c r="AD7" s="38">
        <v>0.41399999999999998</v>
      </c>
      <c r="AE7" s="37">
        <f t="shared" si="3"/>
        <v>2.7448199999999998</v>
      </c>
      <c r="AF7" s="37">
        <f t="shared" si="4"/>
        <v>9.7899985714285709</v>
      </c>
      <c r="AG7" s="39">
        <v>0</v>
      </c>
      <c r="AH7" s="37">
        <f t="shared" si="5"/>
        <v>0</v>
      </c>
      <c r="AI7" s="39">
        <v>0</v>
      </c>
      <c r="AJ7" s="37">
        <f t="shared" si="6"/>
        <v>0</v>
      </c>
      <c r="AK7" s="39">
        <v>0</v>
      </c>
      <c r="AL7" s="37">
        <f t="shared" si="7"/>
        <v>0</v>
      </c>
      <c r="AM7" s="39">
        <v>0</v>
      </c>
      <c r="AN7" s="37">
        <f t="shared" si="8"/>
        <v>0</v>
      </c>
      <c r="AO7" s="39">
        <v>0</v>
      </c>
      <c r="AP7" s="37">
        <f t="shared" si="9"/>
        <v>0</v>
      </c>
      <c r="AQ7" s="37">
        <f t="shared" si="10"/>
        <v>9.7899985714285709</v>
      </c>
      <c r="AR7" s="40">
        <f t="shared" si="11"/>
        <v>7.9021771267302907E-2</v>
      </c>
      <c r="AS7" s="41">
        <v>10.63</v>
      </c>
      <c r="AT7" s="33">
        <v>120</v>
      </c>
      <c r="AU7" s="37">
        <f t="shared" si="12"/>
        <v>1174.7998285714284</v>
      </c>
      <c r="AV7" s="37">
        <f t="shared" si="13"/>
        <v>1275.6000000000001</v>
      </c>
    </row>
    <row r="8" spans="1:48" s="42" customFormat="1" x14ac:dyDescent="0.35">
      <c r="A8" s="25">
        <v>9</v>
      </c>
      <c r="B8" s="26"/>
      <c r="C8" s="26"/>
      <c r="D8" s="26" t="s">
        <v>48</v>
      </c>
      <c r="E8" s="26"/>
      <c r="F8" s="26" t="s">
        <v>49</v>
      </c>
      <c r="G8" s="27" t="s">
        <v>68</v>
      </c>
      <c r="H8" s="26" t="s">
        <v>51</v>
      </c>
      <c r="I8" s="26" t="s">
        <v>109</v>
      </c>
      <c r="J8" s="25" t="s">
        <v>52</v>
      </c>
      <c r="K8" s="26" t="s">
        <v>69</v>
      </c>
      <c r="L8" s="26" t="s">
        <v>54</v>
      </c>
      <c r="M8" s="26"/>
      <c r="N8" s="28" t="s">
        <v>70</v>
      </c>
      <c r="O8" s="29">
        <v>194138114934</v>
      </c>
      <c r="P8" s="26" t="s">
        <v>56</v>
      </c>
      <c r="Q8" s="30">
        <v>3.9</v>
      </c>
      <c r="R8" s="26" t="s">
        <v>57</v>
      </c>
      <c r="S8" s="31">
        <v>30</v>
      </c>
      <c r="T8" s="31">
        <v>25</v>
      </c>
      <c r="U8" s="31">
        <v>25</v>
      </c>
      <c r="V8" s="32"/>
      <c r="W8" s="33">
        <v>3</v>
      </c>
      <c r="X8" s="34">
        <f t="shared" si="0"/>
        <v>1.8749999999999999E-2</v>
      </c>
      <c r="Y8" s="32">
        <v>56</v>
      </c>
      <c r="Z8" s="35">
        <f t="shared" si="1"/>
        <v>8960</v>
      </c>
      <c r="AA8" s="36">
        <v>3000</v>
      </c>
      <c r="AB8" s="37">
        <f t="shared" si="2"/>
        <v>0.33482142857142855</v>
      </c>
      <c r="AC8" s="26" t="s">
        <v>58</v>
      </c>
      <c r="AD8" s="38">
        <v>0.41399999999999998</v>
      </c>
      <c r="AE8" s="37">
        <f t="shared" si="3"/>
        <v>1.6145999999999998</v>
      </c>
      <c r="AF8" s="37">
        <f t="shared" si="4"/>
        <v>5.8494214285714285</v>
      </c>
      <c r="AG8" s="39">
        <v>0</v>
      </c>
      <c r="AH8" s="37">
        <f t="shared" si="5"/>
        <v>0</v>
      </c>
      <c r="AI8" s="39">
        <v>0</v>
      </c>
      <c r="AJ8" s="37">
        <f t="shared" si="6"/>
        <v>0</v>
      </c>
      <c r="AK8" s="39">
        <v>0</v>
      </c>
      <c r="AL8" s="37">
        <f t="shared" si="7"/>
        <v>0</v>
      </c>
      <c r="AM8" s="39">
        <v>0</v>
      </c>
      <c r="AN8" s="37">
        <f t="shared" si="8"/>
        <v>0</v>
      </c>
      <c r="AO8" s="39">
        <v>0</v>
      </c>
      <c r="AP8" s="37">
        <f t="shared" si="9"/>
        <v>0</v>
      </c>
      <c r="AQ8" s="37">
        <f t="shared" si="10"/>
        <v>5.8494214285714285</v>
      </c>
      <c r="AR8" s="40">
        <f t="shared" si="11"/>
        <v>0.14731466055810083</v>
      </c>
      <c r="AS8" s="41">
        <v>6.86</v>
      </c>
      <c r="AT8" s="33">
        <v>60</v>
      </c>
      <c r="AU8" s="37">
        <f t="shared" si="12"/>
        <v>350.9652857142857</v>
      </c>
      <c r="AV8" s="37">
        <f t="shared" si="13"/>
        <v>411.6</v>
      </c>
    </row>
    <row r="9" spans="1:48" s="42" customFormat="1" x14ac:dyDescent="0.35">
      <c r="A9" s="25">
        <v>10</v>
      </c>
      <c r="B9" s="26"/>
      <c r="C9" s="26"/>
      <c r="D9" s="26" t="s">
        <v>48</v>
      </c>
      <c r="E9" s="26"/>
      <c r="F9" s="26" t="s">
        <v>49</v>
      </c>
      <c r="G9" s="27" t="s">
        <v>68</v>
      </c>
      <c r="H9" s="26" t="s">
        <v>51</v>
      </c>
      <c r="I9" s="26" t="s">
        <v>109</v>
      </c>
      <c r="J9" s="25" t="s">
        <v>52</v>
      </c>
      <c r="K9" s="26" t="s">
        <v>53</v>
      </c>
      <c r="L9" s="26" t="s">
        <v>54</v>
      </c>
      <c r="M9" s="26"/>
      <c r="N9" s="28" t="s">
        <v>71</v>
      </c>
      <c r="O9" s="29">
        <v>194138114910</v>
      </c>
      <c r="P9" s="26" t="s">
        <v>56</v>
      </c>
      <c r="Q9" s="30">
        <v>5.36</v>
      </c>
      <c r="R9" s="26" t="s">
        <v>57</v>
      </c>
      <c r="S9" s="31">
        <v>30</v>
      </c>
      <c r="T9" s="31">
        <v>25</v>
      </c>
      <c r="U9" s="31">
        <v>25</v>
      </c>
      <c r="V9" s="32"/>
      <c r="W9" s="33">
        <v>3</v>
      </c>
      <c r="X9" s="34">
        <f t="shared" si="0"/>
        <v>1.8749999999999999E-2</v>
      </c>
      <c r="Y9" s="32">
        <v>56</v>
      </c>
      <c r="Z9" s="35">
        <f t="shared" si="1"/>
        <v>8960</v>
      </c>
      <c r="AA9" s="36">
        <v>3000</v>
      </c>
      <c r="AB9" s="37">
        <f t="shared" si="2"/>
        <v>0.33482142857142855</v>
      </c>
      <c r="AC9" s="26" t="s">
        <v>58</v>
      </c>
      <c r="AD9" s="38">
        <v>0.41399999999999998</v>
      </c>
      <c r="AE9" s="37">
        <f t="shared" si="3"/>
        <v>2.2190400000000001</v>
      </c>
      <c r="AF9" s="37">
        <f t="shared" si="4"/>
        <v>7.9138614285714297</v>
      </c>
      <c r="AG9" s="39">
        <v>0</v>
      </c>
      <c r="AH9" s="37">
        <f t="shared" si="5"/>
        <v>0</v>
      </c>
      <c r="AI9" s="39">
        <v>0</v>
      </c>
      <c r="AJ9" s="37">
        <f t="shared" si="6"/>
        <v>0</v>
      </c>
      <c r="AK9" s="39">
        <v>0</v>
      </c>
      <c r="AL9" s="37">
        <f t="shared" si="7"/>
        <v>0</v>
      </c>
      <c r="AM9" s="39">
        <v>0</v>
      </c>
      <c r="AN9" s="37">
        <f t="shared" si="8"/>
        <v>0</v>
      </c>
      <c r="AO9" s="39">
        <v>0</v>
      </c>
      <c r="AP9" s="37">
        <f t="shared" si="9"/>
        <v>0</v>
      </c>
      <c r="AQ9" s="37">
        <f t="shared" si="10"/>
        <v>7.9138614285714297</v>
      </c>
      <c r="AR9" s="40">
        <f t="shared" si="11"/>
        <v>8.0852331176372791E-2</v>
      </c>
      <c r="AS9" s="41">
        <v>8.61</v>
      </c>
      <c r="AT9" s="33">
        <v>150</v>
      </c>
      <c r="AU9" s="37">
        <f t="shared" si="12"/>
        <v>1187.0792142857144</v>
      </c>
      <c r="AV9" s="37">
        <f t="shared" si="13"/>
        <v>1291.5</v>
      </c>
    </row>
    <row r="10" spans="1:48" s="42" customFormat="1" x14ac:dyDescent="0.35">
      <c r="A10" s="25">
        <v>11</v>
      </c>
      <c r="B10" s="26"/>
      <c r="C10" s="26"/>
      <c r="D10" s="26" t="s">
        <v>48</v>
      </c>
      <c r="E10" s="26"/>
      <c r="F10" s="26" t="s">
        <v>49</v>
      </c>
      <c r="G10" s="27" t="s">
        <v>68</v>
      </c>
      <c r="H10" s="26" t="s">
        <v>51</v>
      </c>
      <c r="I10" s="26" t="s">
        <v>109</v>
      </c>
      <c r="J10" s="25" t="s">
        <v>52</v>
      </c>
      <c r="K10" s="26" t="s">
        <v>59</v>
      </c>
      <c r="L10" s="26" t="s">
        <v>54</v>
      </c>
      <c r="M10" s="26"/>
      <c r="N10" s="28" t="s">
        <v>72</v>
      </c>
      <c r="O10" s="29">
        <v>194138114927</v>
      </c>
      <c r="P10" s="26" t="s">
        <v>56</v>
      </c>
      <c r="Q10" s="30">
        <v>5.72</v>
      </c>
      <c r="R10" s="26" t="s">
        <v>57</v>
      </c>
      <c r="S10" s="31">
        <v>30</v>
      </c>
      <c r="T10" s="31">
        <v>25</v>
      </c>
      <c r="U10" s="31">
        <v>28</v>
      </c>
      <c r="V10" s="32"/>
      <c r="W10" s="33">
        <v>3</v>
      </c>
      <c r="X10" s="34">
        <f t="shared" si="0"/>
        <v>2.1000000000000001E-2</v>
      </c>
      <c r="Y10" s="32">
        <v>56</v>
      </c>
      <c r="Z10" s="35">
        <f t="shared" si="1"/>
        <v>8000</v>
      </c>
      <c r="AA10" s="36">
        <v>3000</v>
      </c>
      <c r="AB10" s="37">
        <f t="shared" si="2"/>
        <v>0.375</v>
      </c>
      <c r="AC10" s="26" t="s">
        <v>58</v>
      </c>
      <c r="AD10" s="38">
        <v>0.41399999999999998</v>
      </c>
      <c r="AE10" s="37">
        <f t="shared" si="3"/>
        <v>2.36808</v>
      </c>
      <c r="AF10" s="37">
        <f t="shared" si="4"/>
        <v>8.4630799999999997</v>
      </c>
      <c r="AG10" s="39">
        <v>0</v>
      </c>
      <c r="AH10" s="37">
        <f t="shared" si="5"/>
        <v>0</v>
      </c>
      <c r="AI10" s="39">
        <v>0</v>
      </c>
      <c r="AJ10" s="37">
        <f t="shared" si="6"/>
        <v>0</v>
      </c>
      <c r="AK10" s="39">
        <v>0</v>
      </c>
      <c r="AL10" s="37">
        <f t="shared" si="7"/>
        <v>0</v>
      </c>
      <c r="AM10" s="39">
        <v>0</v>
      </c>
      <c r="AN10" s="37">
        <f t="shared" si="8"/>
        <v>0</v>
      </c>
      <c r="AO10" s="39">
        <v>0</v>
      </c>
      <c r="AP10" s="37">
        <f t="shared" si="9"/>
        <v>0</v>
      </c>
      <c r="AQ10" s="37">
        <f t="shared" si="10"/>
        <v>8.4630799999999997</v>
      </c>
      <c r="AR10" s="40">
        <f t="shared" si="11"/>
        <v>8.2095444685466479E-2</v>
      </c>
      <c r="AS10" s="41">
        <v>9.2200000000000006</v>
      </c>
      <c r="AT10" s="33">
        <v>390</v>
      </c>
      <c r="AU10" s="37">
        <f t="shared" si="12"/>
        <v>3300.6012000000001</v>
      </c>
      <c r="AV10" s="37">
        <f t="shared" si="13"/>
        <v>3595.8</v>
      </c>
    </row>
    <row r="11" spans="1:48" s="42" customFormat="1" x14ac:dyDescent="0.35">
      <c r="A11" s="25">
        <v>13</v>
      </c>
      <c r="B11" s="26"/>
      <c r="C11" s="26"/>
      <c r="D11" s="26" t="s">
        <v>48</v>
      </c>
      <c r="E11" s="26"/>
      <c r="F11" s="26" t="s">
        <v>49</v>
      </c>
      <c r="G11" s="27" t="s">
        <v>73</v>
      </c>
      <c r="H11" s="26" t="s">
        <v>51</v>
      </c>
      <c r="I11" s="26" t="s">
        <v>109</v>
      </c>
      <c r="J11" s="25" t="s">
        <v>52</v>
      </c>
      <c r="K11" s="26" t="s">
        <v>69</v>
      </c>
      <c r="L11" s="26" t="s">
        <v>54</v>
      </c>
      <c r="M11" s="26"/>
      <c r="N11" s="28" t="s">
        <v>74</v>
      </c>
      <c r="O11" s="29">
        <v>194138114965</v>
      </c>
      <c r="P11" s="26" t="s">
        <v>56</v>
      </c>
      <c r="Q11" s="30">
        <v>3.9</v>
      </c>
      <c r="R11" s="26" t="s">
        <v>57</v>
      </c>
      <c r="S11" s="31">
        <v>30</v>
      </c>
      <c r="T11" s="31">
        <v>25</v>
      </c>
      <c r="U11" s="31">
        <v>25</v>
      </c>
      <c r="V11" s="32"/>
      <c r="W11" s="33">
        <v>3</v>
      </c>
      <c r="X11" s="34">
        <f t="shared" si="0"/>
        <v>1.8749999999999999E-2</v>
      </c>
      <c r="Y11" s="32">
        <v>56</v>
      </c>
      <c r="Z11" s="35">
        <f t="shared" si="1"/>
        <v>8960</v>
      </c>
      <c r="AA11" s="36">
        <v>3000</v>
      </c>
      <c r="AB11" s="37">
        <f t="shared" si="2"/>
        <v>0.33482142857142855</v>
      </c>
      <c r="AC11" s="26" t="s">
        <v>58</v>
      </c>
      <c r="AD11" s="38">
        <v>0.41399999999999998</v>
      </c>
      <c r="AE11" s="37">
        <f t="shared" si="3"/>
        <v>1.6145999999999998</v>
      </c>
      <c r="AF11" s="37">
        <f t="shared" si="4"/>
        <v>5.8494214285714285</v>
      </c>
      <c r="AG11" s="39">
        <v>0</v>
      </c>
      <c r="AH11" s="37">
        <f t="shared" si="5"/>
        <v>0</v>
      </c>
      <c r="AI11" s="39">
        <v>0</v>
      </c>
      <c r="AJ11" s="37">
        <f t="shared" si="6"/>
        <v>0</v>
      </c>
      <c r="AK11" s="39">
        <v>0</v>
      </c>
      <c r="AL11" s="37">
        <f t="shared" si="7"/>
        <v>0</v>
      </c>
      <c r="AM11" s="39">
        <v>0</v>
      </c>
      <c r="AN11" s="37">
        <f t="shared" si="8"/>
        <v>0</v>
      </c>
      <c r="AO11" s="39">
        <v>0</v>
      </c>
      <c r="AP11" s="37">
        <f t="shared" si="9"/>
        <v>0</v>
      </c>
      <c r="AQ11" s="37">
        <f t="shared" si="10"/>
        <v>5.8494214285714285</v>
      </c>
      <c r="AR11" s="40">
        <f t="shared" si="11"/>
        <v>0.14731466055810083</v>
      </c>
      <c r="AS11" s="41">
        <v>6.86</v>
      </c>
      <c r="AT11" s="33">
        <v>60</v>
      </c>
      <c r="AU11" s="37">
        <f t="shared" si="12"/>
        <v>350.9652857142857</v>
      </c>
      <c r="AV11" s="37">
        <f t="shared" si="13"/>
        <v>411.6</v>
      </c>
    </row>
    <row r="12" spans="1:48" s="42" customFormat="1" x14ac:dyDescent="0.35">
      <c r="A12" s="25">
        <v>14</v>
      </c>
      <c r="B12" s="26"/>
      <c r="C12" s="26"/>
      <c r="D12" s="26" t="s">
        <v>48</v>
      </c>
      <c r="E12" s="26"/>
      <c r="F12" s="26" t="s">
        <v>49</v>
      </c>
      <c r="G12" s="27" t="s">
        <v>73</v>
      </c>
      <c r="H12" s="26" t="s">
        <v>51</v>
      </c>
      <c r="I12" s="26" t="s">
        <v>109</v>
      </c>
      <c r="J12" s="25" t="s">
        <v>52</v>
      </c>
      <c r="K12" s="26" t="s">
        <v>53</v>
      </c>
      <c r="L12" s="26" t="s">
        <v>54</v>
      </c>
      <c r="M12" s="26"/>
      <c r="N12" s="28" t="s">
        <v>75</v>
      </c>
      <c r="O12" s="29">
        <v>194138114941</v>
      </c>
      <c r="P12" s="26" t="s">
        <v>56</v>
      </c>
      <c r="Q12" s="30">
        <v>5.36</v>
      </c>
      <c r="R12" s="26" t="s">
        <v>57</v>
      </c>
      <c r="S12" s="31">
        <v>30</v>
      </c>
      <c r="T12" s="31">
        <v>25</v>
      </c>
      <c r="U12" s="31">
        <v>25</v>
      </c>
      <c r="V12" s="32"/>
      <c r="W12" s="33">
        <v>3</v>
      </c>
      <c r="X12" s="34">
        <f t="shared" si="0"/>
        <v>1.8749999999999999E-2</v>
      </c>
      <c r="Y12" s="32">
        <v>56</v>
      </c>
      <c r="Z12" s="35">
        <f t="shared" si="1"/>
        <v>8960</v>
      </c>
      <c r="AA12" s="36">
        <v>3000</v>
      </c>
      <c r="AB12" s="37">
        <f t="shared" si="2"/>
        <v>0.33482142857142855</v>
      </c>
      <c r="AC12" s="26" t="s">
        <v>58</v>
      </c>
      <c r="AD12" s="38">
        <v>0.41399999999999998</v>
      </c>
      <c r="AE12" s="37">
        <f t="shared" si="3"/>
        <v>2.2190400000000001</v>
      </c>
      <c r="AF12" s="37">
        <f t="shared" si="4"/>
        <v>7.9138614285714297</v>
      </c>
      <c r="AG12" s="39">
        <v>0</v>
      </c>
      <c r="AH12" s="37">
        <f t="shared" si="5"/>
        <v>0</v>
      </c>
      <c r="AI12" s="39">
        <v>0</v>
      </c>
      <c r="AJ12" s="37">
        <f t="shared" si="6"/>
        <v>0</v>
      </c>
      <c r="AK12" s="39">
        <v>0</v>
      </c>
      <c r="AL12" s="37">
        <f t="shared" si="7"/>
        <v>0</v>
      </c>
      <c r="AM12" s="39">
        <v>0</v>
      </c>
      <c r="AN12" s="37">
        <f t="shared" si="8"/>
        <v>0</v>
      </c>
      <c r="AO12" s="39">
        <v>0</v>
      </c>
      <c r="AP12" s="37">
        <f t="shared" si="9"/>
        <v>0</v>
      </c>
      <c r="AQ12" s="37">
        <f t="shared" si="10"/>
        <v>7.9138614285714297</v>
      </c>
      <c r="AR12" s="40">
        <f t="shared" si="11"/>
        <v>8.0852331176372791E-2</v>
      </c>
      <c r="AS12" s="41">
        <v>8.61</v>
      </c>
      <c r="AT12" s="33">
        <v>150</v>
      </c>
      <c r="AU12" s="37">
        <f t="shared" si="12"/>
        <v>1187.0792142857144</v>
      </c>
      <c r="AV12" s="37">
        <f t="shared" si="13"/>
        <v>1291.5</v>
      </c>
    </row>
    <row r="13" spans="1:48" s="42" customFormat="1" x14ac:dyDescent="0.35">
      <c r="A13" s="25">
        <v>15</v>
      </c>
      <c r="B13" s="26"/>
      <c r="C13" s="26"/>
      <c r="D13" s="26" t="s">
        <v>48</v>
      </c>
      <c r="E13" s="26"/>
      <c r="F13" s="26" t="s">
        <v>49</v>
      </c>
      <c r="G13" s="27" t="s">
        <v>73</v>
      </c>
      <c r="H13" s="26" t="s">
        <v>51</v>
      </c>
      <c r="I13" s="26" t="s">
        <v>109</v>
      </c>
      <c r="J13" s="25" t="s">
        <v>52</v>
      </c>
      <c r="K13" s="26" t="s">
        <v>59</v>
      </c>
      <c r="L13" s="26" t="s">
        <v>54</v>
      </c>
      <c r="M13" s="26"/>
      <c r="N13" s="28" t="s">
        <v>76</v>
      </c>
      <c r="O13" s="29">
        <v>194138114958</v>
      </c>
      <c r="P13" s="26" t="s">
        <v>56</v>
      </c>
      <c r="Q13" s="30">
        <v>5.72</v>
      </c>
      <c r="R13" s="26" t="s">
        <v>57</v>
      </c>
      <c r="S13" s="31">
        <v>30</v>
      </c>
      <c r="T13" s="31">
        <v>25</v>
      </c>
      <c r="U13" s="31">
        <v>28</v>
      </c>
      <c r="V13" s="32"/>
      <c r="W13" s="33">
        <v>3</v>
      </c>
      <c r="X13" s="34">
        <f t="shared" si="0"/>
        <v>2.1000000000000001E-2</v>
      </c>
      <c r="Y13" s="32">
        <v>56</v>
      </c>
      <c r="Z13" s="35">
        <f t="shared" si="1"/>
        <v>8000</v>
      </c>
      <c r="AA13" s="36">
        <v>3000</v>
      </c>
      <c r="AB13" s="37">
        <f t="shared" si="2"/>
        <v>0.375</v>
      </c>
      <c r="AC13" s="26" t="s">
        <v>58</v>
      </c>
      <c r="AD13" s="38">
        <v>0.41399999999999998</v>
      </c>
      <c r="AE13" s="37">
        <f t="shared" si="3"/>
        <v>2.36808</v>
      </c>
      <c r="AF13" s="37">
        <f t="shared" si="4"/>
        <v>8.4630799999999997</v>
      </c>
      <c r="AG13" s="39">
        <v>0</v>
      </c>
      <c r="AH13" s="37">
        <f t="shared" si="5"/>
        <v>0</v>
      </c>
      <c r="AI13" s="39">
        <v>0</v>
      </c>
      <c r="AJ13" s="37">
        <f t="shared" si="6"/>
        <v>0</v>
      </c>
      <c r="AK13" s="39">
        <v>0</v>
      </c>
      <c r="AL13" s="37">
        <f t="shared" si="7"/>
        <v>0</v>
      </c>
      <c r="AM13" s="39">
        <v>0</v>
      </c>
      <c r="AN13" s="37">
        <f t="shared" si="8"/>
        <v>0</v>
      </c>
      <c r="AO13" s="39">
        <v>0</v>
      </c>
      <c r="AP13" s="37">
        <f t="shared" si="9"/>
        <v>0</v>
      </c>
      <c r="AQ13" s="37">
        <f t="shared" si="10"/>
        <v>8.4630799999999997</v>
      </c>
      <c r="AR13" s="40">
        <f t="shared" si="11"/>
        <v>8.2095444685466479E-2</v>
      </c>
      <c r="AS13" s="41">
        <v>9.2200000000000006</v>
      </c>
      <c r="AT13" s="33">
        <v>390</v>
      </c>
      <c r="AU13" s="37">
        <f t="shared" si="12"/>
        <v>3300.6012000000001</v>
      </c>
      <c r="AV13" s="37">
        <f t="shared" si="13"/>
        <v>3595.8</v>
      </c>
    </row>
    <row r="14" spans="1:48" s="42" customFormat="1" x14ac:dyDescent="0.35">
      <c r="A14" s="25">
        <v>18</v>
      </c>
      <c r="B14" s="26"/>
      <c r="C14" s="26"/>
      <c r="D14" s="26" t="s">
        <v>48</v>
      </c>
      <c r="E14" s="26"/>
      <c r="F14" s="26" t="s">
        <v>49</v>
      </c>
      <c r="G14" s="27" t="s">
        <v>77</v>
      </c>
      <c r="H14" s="26" t="s">
        <v>51</v>
      </c>
      <c r="I14" s="26" t="s">
        <v>109</v>
      </c>
      <c r="J14" s="25" t="s">
        <v>52</v>
      </c>
      <c r="K14" s="26" t="s">
        <v>53</v>
      </c>
      <c r="L14" s="26" t="s">
        <v>54</v>
      </c>
      <c r="M14" s="26"/>
      <c r="N14" s="28" t="s">
        <v>78</v>
      </c>
      <c r="O14" s="29">
        <v>194138114972</v>
      </c>
      <c r="P14" s="26" t="s">
        <v>56</v>
      </c>
      <c r="Q14" s="30">
        <v>5.36</v>
      </c>
      <c r="R14" s="26" t="s">
        <v>57</v>
      </c>
      <c r="S14" s="31">
        <v>30</v>
      </c>
      <c r="T14" s="31">
        <v>25</v>
      </c>
      <c r="U14" s="31">
        <v>25</v>
      </c>
      <c r="V14" s="32"/>
      <c r="W14" s="33">
        <v>3</v>
      </c>
      <c r="X14" s="34">
        <f t="shared" si="0"/>
        <v>1.8749999999999999E-2</v>
      </c>
      <c r="Y14" s="32">
        <v>56</v>
      </c>
      <c r="Z14" s="35">
        <f t="shared" si="1"/>
        <v>8960</v>
      </c>
      <c r="AA14" s="36">
        <v>3000</v>
      </c>
      <c r="AB14" s="37">
        <f t="shared" si="2"/>
        <v>0.33482142857142855</v>
      </c>
      <c r="AC14" s="26" t="s">
        <v>58</v>
      </c>
      <c r="AD14" s="38">
        <v>0.41399999999999998</v>
      </c>
      <c r="AE14" s="37">
        <f t="shared" si="3"/>
        <v>2.2190400000000001</v>
      </c>
      <c r="AF14" s="37">
        <f t="shared" si="4"/>
        <v>7.9138614285714297</v>
      </c>
      <c r="AG14" s="39">
        <v>0</v>
      </c>
      <c r="AH14" s="37">
        <f t="shared" si="5"/>
        <v>0</v>
      </c>
      <c r="AI14" s="39">
        <v>0</v>
      </c>
      <c r="AJ14" s="37">
        <f t="shared" si="6"/>
        <v>0</v>
      </c>
      <c r="AK14" s="39">
        <v>0</v>
      </c>
      <c r="AL14" s="37">
        <f t="shared" si="7"/>
        <v>0</v>
      </c>
      <c r="AM14" s="39">
        <v>0</v>
      </c>
      <c r="AN14" s="37">
        <f t="shared" si="8"/>
        <v>0</v>
      </c>
      <c r="AO14" s="39">
        <v>0</v>
      </c>
      <c r="AP14" s="37">
        <f t="shared" si="9"/>
        <v>0</v>
      </c>
      <c r="AQ14" s="37">
        <f t="shared" si="10"/>
        <v>7.9138614285714297</v>
      </c>
      <c r="AR14" s="40">
        <f t="shared" si="11"/>
        <v>8.0852331176372791E-2</v>
      </c>
      <c r="AS14" s="41">
        <v>8.61</v>
      </c>
      <c r="AT14" s="33">
        <v>120</v>
      </c>
      <c r="AU14" s="37">
        <f t="shared" si="12"/>
        <v>949.66337142857151</v>
      </c>
      <c r="AV14" s="37">
        <f t="shared" si="13"/>
        <v>1033.1999999999998</v>
      </c>
    </row>
    <row r="15" spans="1:48" s="42" customFormat="1" x14ac:dyDescent="0.35">
      <c r="A15" s="25">
        <v>19</v>
      </c>
      <c r="B15" s="26"/>
      <c r="C15" s="26"/>
      <c r="D15" s="26" t="s">
        <v>48</v>
      </c>
      <c r="E15" s="26"/>
      <c r="F15" s="26" t="s">
        <v>49</v>
      </c>
      <c r="G15" s="27" t="s">
        <v>77</v>
      </c>
      <c r="H15" s="26" t="s">
        <v>51</v>
      </c>
      <c r="I15" s="26" t="s">
        <v>109</v>
      </c>
      <c r="J15" s="25" t="s">
        <v>52</v>
      </c>
      <c r="K15" s="26" t="s">
        <v>59</v>
      </c>
      <c r="L15" s="26" t="s">
        <v>54</v>
      </c>
      <c r="M15" s="26"/>
      <c r="N15" s="28" t="s">
        <v>79</v>
      </c>
      <c r="O15" s="43" t="s">
        <v>80</v>
      </c>
      <c r="P15" s="26" t="s">
        <v>56</v>
      </c>
      <c r="Q15" s="30">
        <v>5.72</v>
      </c>
      <c r="R15" s="26" t="s">
        <v>57</v>
      </c>
      <c r="S15" s="31">
        <v>30</v>
      </c>
      <c r="T15" s="31">
        <v>25</v>
      </c>
      <c r="U15" s="31">
        <v>28</v>
      </c>
      <c r="V15" s="32"/>
      <c r="W15" s="33">
        <v>3</v>
      </c>
      <c r="X15" s="34">
        <f t="shared" si="0"/>
        <v>2.1000000000000001E-2</v>
      </c>
      <c r="Y15" s="32">
        <v>56</v>
      </c>
      <c r="Z15" s="35">
        <f t="shared" si="1"/>
        <v>8000</v>
      </c>
      <c r="AA15" s="36">
        <v>3000</v>
      </c>
      <c r="AB15" s="37">
        <f t="shared" si="2"/>
        <v>0.375</v>
      </c>
      <c r="AC15" s="26" t="s">
        <v>58</v>
      </c>
      <c r="AD15" s="38">
        <v>0.41399999999999998</v>
      </c>
      <c r="AE15" s="37">
        <f t="shared" si="3"/>
        <v>2.36808</v>
      </c>
      <c r="AF15" s="37">
        <f t="shared" si="4"/>
        <v>8.4630799999999997</v>
      </c>
      <c r="AG15" s="39">
        <v>0</v>
      </c>
      <c r="AH15" s="37">
        <f t="shared" si="5"/>
        <v>0</v>
      </c>
      <c r="AI15" s="39">
        <v>0</v>
      </c>
      <c r="AJ15" s="37">
        <f t="shared" si="6"/>
        <v>0</v>
      </c>
      <c r="AK15" s="39">
        <v>0</v>
      </c>
      <c r="AL15" s="37">
        <f t="shared" si="7"/>
        <v>0</v>
      </c>
      <c r="AM15" s="39">
        <v>0</v>
      </c>
      <c r="AN15" s="37">
        <f t="shared" si="8"/>
        <v>0</v>
      </c>
      <c r="AO15" s="39">
        <v>0</v>
      </c>
      <c r="AP15" s="37">
        <f t="shared" si="9"/>
        <v>0</v>
      </c>
      <c r="AQ15" s="37">
        <f t="shared" si="10"/>
        <v>8.4630799999999997</v>
      </c>
      <c r="AR15" s="40">
        <f t="shared" si="11"/>
        <v>8.2095444685466479E-2</v>
      </c>
      <c r="AS15" s="41">
        <v>9.2200000000000006</v>
      </c>
      <c r="AT15" s="33">
        <v>360</v>
      </c>
      <c r="AU15" s="37">
        <f t="shared" si="12"/>
        <v>3046.7087999999999</v>
      </c>
      <c r="AV15" s="37">
        <f t="shared" si="13"/>
        <v>3319.2000000000003</v>
      </c>
    </row>
    <row r="16" spans="1:48" s="42" customFormat="1" x14ac:dyDescent="0.35">
      <c r="A16" s="25">
        <v>20</v>
      </c>
      <c r="B16" s="26"/>
      <c r="C16" s="26"/>
      <c r="D16" s="26" t="s">
        <v>48</v>
      </c>
      <c r="E16" s="26"/>
      <c r="F16" s="26" t="s">
        <v>49</v>
      </c>
      <c r="G16" s="27" t="s">
        <v>77</v>
      </c>
      <c r="H16" s="26" t="s">
        <v>51</v>
      </c>
      <c r="I16" s="26" t="s">
        <v>109</v>
      </c>
      <c r="J16" s="25" t="s">
        <v>52</v>
      </c>
      <c r="K16" s="26" t="s">
        <v>61</v>
      </c>
      <c r="L16" s="26" t="s">
        <v>54</v>
      </c>
      <c r="M16" s="26"/>
      <c r="N16" s="28" t="s">
        <v>81</v>
      </c>
      <c r="O16" s="43" t="s">
        <v>80</v>
      </c>
      <c r="P16" s="26" t="s">
        <v>56</v>
      </c>
      <c r="Q16" s="30">
        <v>6.63</v>
      </c>
      <c r="R16" s="26" t="s">
        <v>57</v>
      </c>
      <c r="S16" s="31">
        <v>30</v>
      </c>
      <c r="T16" s="31">
        <v>25</v>
      </c>
      <c r="U16" s="31">
        <v>31</v>
      </c>
      <c r="V16" s="32"/>
      <c r="W16" s="33">
        <v>3</v>
      </c>
      <c r="X16" s="34">
        <f t="shared" si="0"/>
        <v>2.325E-2</v>
      </c>
      <c r="Y16" s="32">
        <v>56</v>
      </c>
      <c r="Z16" s="35">
        <f t="shared" si="1"/>
        <v>7225.8064516129034</v>
      </c>
      <c r="AA16" s="36">
        <v>3000</v>
      </c>
      <c r="AB16" s="37">
        <f t="shared" si="2"/>
        <v>0.4151785714285714</v>
      </c>
      <c r="AC16" s="26" t="s">
        <v>58</v>
      </c>
      <c r="AD16" s="38">
        <v>0.41399999999999998</v>
      </c>
      <c r="AE16" s="37">
        <f t="shared" si="3"/>
        <v>2.7448199999999998</v>
      </c>
      <c r="AF16" s="37">
        <f t="shared" si="4"/>
        <v>9.7899985714285709</v>
      </c>
      <c r="AG16" s="39">
        <v>0</v>
      </c>
      <c r="AH16" s="37">
        <f t="shared" si="5"/>
        <v>0</v>
      </c>
      <c r="AI16" s="39">
        <v>0</v>
      </c>
      <c r="AJ16" s="37">
        <f t="shared" si="6"/>
        <v>0</v>
      </c>
      <c r="AK16" s="39">
        <v>0</v>
      </c>
      <c r="AL16" s="37">
        <f t="shared" si="7"/>
        <v>0</v>
      </c>
      <c r="AM16" s="39">
        <v>0</v>
      </c>
      <c r="AN16" s="37">
        <f t="shared" si="8"/>
        <v>0</v>
      </c>
      <c r="AO16" s="39">
        <v>0</v>
      </c>
      <c r="AP16" s="37">
        <f t="shared" si="9"/>
        <v>0</v>
      </c>
      <c r="AQ16" s="37">
        <f t="shared" si="10"/>
        <v>9.7899985714285709</v>
      </c>
      <c r="AR16" s="40">
        <f t="shared" si="11"/>
        <v>7.9021771267302907E-2</v>
      </c>
      <c r="AS16" s="41">
        <v>10.63</v>
      </c>
      <c r="AT16" s="33">
        <v>120</v>
      </c>
      <c r="AU16" s="37">
        <f t="shared" si="12"/>
        <v>1174.7998285714284</v>
      </c>
      <c r="AV16" s="37">
        <f t="shared" si="13"/>
        <v>1275.6000000000001</v>
      </c>
    </row>
    <row r="17" spans="1:48" s="42" customFormat="1" x14ac:dyDescent="0.35">
      <c r="A17" s="25">
        <v>22</v>
      </c>
      <c r="B17" s="26"/>
      <c r="C17" s="26"/>
      <c r="D17" s="26" t="s">
        <v>48</v>
      </c>
      <c r="E17" s="26"/>
      <c r="F17" s="26" t="s">
        <v>49</v>
      </c>
      <c r="G17" s="27" t="s">
        <v>82</v>
      </c>
      <c r="H17" s="26" t="s">
        <v>83</v>
      </c>
      <c r="I17" s="26" t="s">
        <v>110</v>
      </c>
      <c r="J17" s="25" t="s">
        <v>52</v>
      </c>
      <c r="K17" s="26" t="s">
        <v>53</v>
      </c>
      <c r="L17" s="26" t="s">
        <v>84</v>
      </c>
      <c r="M17" s="26"/>
      <c r="N17" s="28" t="s">
        <v>85</v>
      </c>
      <c r="O17" s="29">
        <v>194138114989</v>
      </c>
      <c r="P17" s="26" t="s">
        <v>56</v>
      </c>
      <c r="Q17" s="30">
        <v>5.36</v>
      </c>
      <c r="R17" s="26" t="s">
        <v>57</v>
      </c>
      <c r="S17" s="31">
        <v>30</v>
      </c>
      <c r="T17" s="31">
        <v>25</v>
      </c>
      <c r="U17" s="31">
        <v>25</v>
      </c>
      <c r="V17" s="32"/>
      <c r="W17" s="33">
        <v>3</v>
      </c>
      <c r="X17" s="34">
        <f t="shared" si="0"/>
        <v>1.8749999999999999E-2</v>
      </c>
      <c r="Y17" s="32">
        <v>56</v>
      </c>
      <c r="Z17" s="35">
        <f t="shared" si="1"/>
        <v>8960</v>
      </c>
      <c r="AA17" s="36">
        <v>3000</v>
      </c>
      <c r="AB17" s="37">
        <f t="shared" si="2"/>
        <v>0.33482142857142855</v>
      </c>
      <c r="AC17" s="26" t="s">
        <v>58</v>
      </c>
      <c r="AD17" s="38">
        <v>0.41399999999999998</v>
      </c>
      <c r="AE17" s="37">
        <f t="shared" si="3"/>
        <v>2.2190400000000001</v>
      </c>
      <c r="AF17" s="37">
        <f t="shared" si="4"/>
        <v>7.9138614285714297</v>
      </c>
      <c r="AG17" s="39">
        <v>0</v>
      </c>
      <c r="AH17" s="37">
        <f t="shared" si="5"/>
        <v>0</v>
      </c>
      <c r="AI17" s="39">
        <v>0</v>
      </c>
      <c r="AJ17" s="37">
        <f t="shared" si="6"/>
        <v>0</v>
      </c>
      <c r="AK17" s="39">
        <v>0</v>
      </c>
      <c r="AL17" s="37">
        <f t="shared" si="7"/>
        <v>0</v>
      </c>
      <c r="AM17" s="39">
        <v>0</v>
      </c>
      <c r="AN17" s="37">
        <f t="shared" si="8"/>
        <v>0</v>
      </c>
      <c r="AO17" s="39">
        <v>0</v>
      </c>
      <c r="AP17" s="37">
        <f t="shared" si="9"/>
        <v>0</v>
      </c>
      <c r="AQ17" s="37">
        <f t="shared" si="10"/>
        <v>7.9138614285714297</v>
      </c>
      <c r="AR17" s="40">
        <f t="shared" si="11"/>
        <v>8.0852331176372791E-2</v>
      </c>
      <c r="AS17" s="41">
        <v>8.61</v>
      </c>
      <c r="AT17" s="33">
        <v>120</v>
      </c>
      <c r="AU17" s="37">
        <f t="shared" si="12"/>
        <v>949.66337142857151</v>
      </c>
      <c r="AV17" s="37">
        <f t="shared" si="13"/>
        <v>1033.1999999999998</v>
      </c>
    </row>
    <row r="18" spans="1:48" s="42" customFormat="1" x14ac:dyDescent="0.35">
      <c r="A18" s="25">
        <v>23</v>
      </c>
      <c r="B18" s="26"/>
      <c r="C18" s="26"/>
      <c r="D18" s="26" t="s">
        <v>48</v>
      </c>
      <c r="E18" s="26"/>
      <c r="F18" s="26" t="s">
        <v>49</v>
      </c>
      <c r="G18" s="27" t="s">
        <v>82</v>
      </c>
      <c r="H18" s="26" t="s">
        <v>83</v>
      </c>
      <c r="I18" s="26" t="s">
        <v>110</v>
      </c>
      <c r="J18" s="25" t="s">
        <v>52</v>
      </c>
      <c r="K18" s="26" t="s">
        <v>59</v>
      </c>
      <c r="L18" s="26" t="s">
        <v>84</v>
      </c>
      <c r="M18" s="26"/>
      <c r="N18" s="28" t="s">
        <v>86</v>
      </c>
      <c r="O18" s="29">
        <v>194138115009</v>
      </c>
      <c r="P18" s="26" t="s">
        <v>56</v>
      </c>
      <c r="Q18" s="30">
        <v>5.72</v>
      </c>
      <c r="R18" s="26" t="s">
        <v>57</v>
      </c>
      <c r="S18" s="31">
        <v>30</v>
      </c>
      <c r="T18" s="31">
        <v>25</v>
      </c>
      <c r="U18" s="31">
        <v>28</v>
      </c>
      <c r="V18" s="32"/>
      <c r="W18" s="33">
        <v>3</v>
      </c>
      <c r="X18" s="34">
        <f t="shared" si="0"/>
        <v>2.1000000000000001E-2</v>
      </c>
      <c r="Y18" s="32">
        <v>56</v>
      </c>
      <c r="Z18" s="35">
        <f t="shared" si="1"/>
        <v>8000</v>
      </c>
      <c r="AA18" s="36">
        <v>3000</v>
      </c>
      <c r="AB18" s="37">
        <f t="shared" si="2"/>
        <v>0.375</v>
      </c>
      <c r="AC18" s="26" t="s">
        <v>58</v>
      </c>
      <c r="AD18" s="38">
        <v>0.41399999999999998</v>
      </c>
      <c r="AE18" s="37">
        <f t="shared" si="3"/>
        <v>2.36808</v>
      </c>
      <c r="AF18" s="37">
        <f t="shared" si="4"/>
        <v>8.4630799999999997</v>
      </c>
      <c r="AG18" s="39">
        <v>0</v>
      </c>
      <c r="AH18" s="37">
        <f t="shared" si="5"/>
        <v>0</v>
      </c>
      <c r="AI18" s="39">
        <v>0</v>
      </c>
      <c r="AJ18" s="37">
        <f t="shared" si="6"/>
        <v>0</v>
      </c>
      <c r="AK18" s="39">
        <v>0</v>
      </c>
      <c r="AL18" s="37">
        <f t="shared" si="7"/>
        <v>0</v>
      </c>
      <c r="AM18" s="39">
        <v>0</v>
      </c>
      <c r="AN18" s="37">
        <f t="shared" si="8"/>
        <v>0</v>
      </c>
      <c r="AO18" s="39">
        <v>0</v>
      </c>
      <c r="AP18" s="37">
        <f t="shared" si="9"/>
        <v>0</v>
      </c>
      <c r="AQ18" s="37">
        <f t="shared" si="10"/>
        <v>8.4630799999999997</v>
      </c>
      <c r="AR18" s="40">
        <f t="shared" si="11"/>
        <v>8.2095444685466479E-2</v>
      </c>
      <c r="AS18" s="41">
        <v>9.2200000000000006</v>
      </c>
      <c r="AT18" s="33">
        <v>360</v>
      </c>
      <c r="AU18" s="37">
        <f t="shared" si="12"/>
        <v>3046.7087999999999</v>
      </c>
      <c r="AV18" s="37">
        <f t="shared" si="13"/>
        <v>3319.2000000000003</v>
      </c>
    </row>
    <row r="19" spans="1:48" s="42" customFormat="1" x14ac:dyDescent="0.35">
      <c r="A19" s="25">
        <v>24</v>
      </c>
      <c r="B19" s="26"/>
      <c r="C19" s="26"/>
      <c r="D19" s="26" t="s">
        <v>48</v>
      </c>
      <c r="E19" s="26"/>
      <c r="F19" s="26" t="s">
        <v>49</v>
      </c>
      <c r="G19" s="27" t="s">
        <v>82</v>
      </c>
      <c r="H19" s="26" t="s">
        <v>83</v>
      </c>
      <c r="I19" s="26" t="s">
        <v>110</v>
      </c>
      <c r="J19" s="25" t="s">
        <v>52</v>
      </c>
      <c r="K19" s="26" t="s">
        <v>61</v>
      </c>
      <c r="L19" s="26" t="s">
        <v>84</v>
      </c>
      <c r="M19" s="26"/>
      <c r="N19" s="28" t="s">
        <v>87</v>
      </c>
      <c r="O19" s="29">
        <v>194138114996</v>
      </c>
      <c r="P19" s="26" t="s">
        <v>56</v>
      </c>
      <c r="Q19" s="30">
        <v>6.63</v>
      </c>
      <c r="R19" s="26" t="s">
        <v>57</v>
      </c>
      <c r="S19" s="31">
        <v>30</v>
      </c>
      <c r="T19" s="31">
        <v>25</v>
      </c>
      <c r="U19" s="31">
        <v>31</v>
      </c>
      <c r="V19" s="32"/>
      <c r="W19" s="33">
        <v>3</v>
      </c>
      <c r="X19" s="34">
        <f t="shared" si="0"/>
        <v>2.325E-2</v>
      </c>
      <c r="Y19" s="32">
        <v>56</v>
      </c>
      <c r="Z19" s="35">
        <f t="shared" si="1"/>
        <v>7225.8064516129034</v>
      </c>
      <c r="AA19" s="36">
        <v>3000</v>
      </c>
      <c r="AB19" s="37">
        <f t="shared" si="2"/>
        <v>0.4151785714285714</v>
      </c>
      <c r="AC19" s="26" t="s">
        <v>58</v>
      </c>
      <c r="AD19" s="38">
        <v>0.41399999999999998</v>
      </c>
      <c r="AE19" s="37">
        <f t="shared" si="3"/>
        <v>2.7448199999999998</v>
      </c>
      <c r="AF19" s="37">
        <f t="shared" si="4"/>
        <v>9.7899985714285709</v>
      </c>
      <c r="AG19" s="39">
        <v>0</v>
      </c>
      <c r="AH19" s="37">
        <f t="shared" si="5"/>
        <v>0</v>
      </c>
      <c r="AI19" s="39">
        <v>0</v>
      </c>
      <c r="AJ19" s="37">
        <f t="shared" si="6"/>
        <v>0</v>
      </c>
      <c r="AK19" s="39">
        <v>0</v>
      </c>
      <c r="AL19" s="37">
        <f t="shared" si="7"/>
        <v>0</v>
      </c>
      <c r="AM19" s="39">
        <v>0</v>
      </c>
      <c r="AN19" s="37">
        <f t="shared" si="8"/>
        <v>0</v>
      </c>
      <c r="AO19" s="39">
        <v>0</v>
      </c>
      <c r="AP19" s="37">
        <f t="shared" si="9"/>
        <v>0</v>
      </c>
      <c r="AQ19" s="37">
        <f t="shared" si="10"/>
        <v>9.7899985714285709</v>
      </c>
      <c r="AR19" s="40">
        <f t="shared" si="11"/>
        <v>7.9021771267302907E-2</v>
      </c>
      <c r="AS19" s="41">
        <v>10.63</v>
      </c>
      <c r="AT19" s="33">
        <v>120</v>
      </c>
      <c r="AU19" s="37">
        <f t="shared" si="12"/>
        <v>1174.7998285714284</v>
      </c>
      <c r="AV19" s="37">
        <f t="shared" si="13"/>
        <v>1275.6000000000001</v>
      </c>
    </row>
    <row r="20" spans="1:48" s="42" customFormat="1" x14ac:dyDescent="0.35">
      <c r="A20" s="25">
        <v>26</v>
      </c>
      <c r="B20" s="26"/>
      <c r="C20" s="26"/>
      <c r="D20" s="26" t="s">
        <v>48</v>
      </c>
      <c r="E20" s="26"/>
      <c r="F20" s="26" t="s">
        <v>49</v>
      </c>
      <c r="G20" s="27" t="s">
        <v>88</v>
      </c>
      <c r="H20" s="26" t="s">
        <v>83</v>
      </c>
      <c r="I20" s="26" t="s">
        <v>110</v>
      </c>
      <c r="J20" s="25" t="s">
        <v>52</v>
      </c>
      <c r="K20" s="26" t="s">
        <v>53</v>
      </c>
      <c r="L20" s="26" t="s">
        <v>89</v>
      </c>
      <c r="M20" s="26"/>
      <c r="N20" s="44" t="s">
        <v>90</v>
      </c>
      <c r="O20" s="44" t="s">
        <v>91</v>
      </c>
      <c r="P20" s="26" t="s">
        <v>56</v>
      </c>
      <c r="Q20" s="30">
        <v>5.36</v>
      </c>
      <c r="R20" s="26" t="s">
        <v>57</v>
      </c>
      <c r="S20" s="31">
        <v>30</v>
      </c>
      <c r="T20" s="31">
        <v>25</v>
      </c>
      <c r="U20" s="31">
        <v>25</v>
      </c>
      <c r="V20" s="32"/>
      <c r="W20" s="33">
        <v>3</v>
      </c>
      <c r="X20" s="34">
        <f t="shared" si="0"/>
        <v>1.8749999999999999E-2</v>
      </c>
      <c r="Y20" s="32">
        <v>56</v>
      </c>
      <c r="Z20" s="35">
        <f t="shared" si="1"/>
        <v>8960</v>
      </c>
      <c r="AA20" s="36">
        <v>3000</v>
      </c>
      <c r="AB20" s="37">
        <f t="shared" si="2"/>
        <v>0.33482142857142855</v>
      </c>
      <c r="AC20" s="26" t="s">
        <v>58</v>
      </c>
      <c r="AD20" s="38">
        <v>0.41399999999999998</v>
      </c>
      <c r="AE20" s="37">
        <f t="shared" si="3"/>
        <v>2.2190400000000001</v>
      </c>
      <c r="AF20" s="37">
        <f t="shared" si="4"/>
        <v>7.9138614285714297</v>
      </c>
      <c r="AG20" s="39">
        <v>0</v>
      </c>
      <c r="AH20" s="37">
        <f t="shared" si="5"/>
        <v>0</v>
      </c>
      <c r="AI20" s="39">
        <v>0</v>
      </c>
      <c r="AJ20" s="37">
        <f t="shared" si="6"/>
        <v>0</v>
      </c>
      <c r="AK20" s="39">
        <v>0</v>
      </c>
      <c r="AL20" s="37">
        <f t="shared" si="7"/>
        <v>0</v>
      </c>
      <c r="AM20" s="39">
        <v>0</v>
      </c>
      <c r="AN20" s="37">
        <f t="shared" si="8"/>
        <v>0</v>
      </c>
      <c r="AO20" s="39">
        <v>0</v>
      </c>
      <c r="AP20" s="37">
        <f t="shared" si="9"/>
        <v>0</v>
      </c>
      <c r="AQ20" s="37">
        <f t="shared" si="10"/>
        <v>7.9138614285714297</v>
      </c>
      <c r="AR20" s="40">
        <f t="shared" si="11"/>
        <v>8.0852331176372791E-2</v>
      </c>
      <c r="AS20" s="41">
        <v>8.61</v>
      </c>
      <c r="AT20" s="33">
        <v>120</v>
      </c>
      <c r="AU20" s="37">
        <f t="shared" si="12"/>
        <v>949.66337142857151</v>
      </c>
      <c r="AV20" s="37">
        <f t="shared" si="13"/>
        <v>1033.1999999999998</v>
      </c>
    </row>
    <row r="21" spans="1:48" s="42" customFormat="1" x14ac:dyDescent="0.35">
      <c r="A21" s="25">
        <v>27</v>
      </c>
      <c r="B21" s="26"/>
      <c r="C21" s="26"/>
      <c r="D21" s="26" t="s">
        <v>48</v>
      </c>
      <c r="E21" s="26"/>
      <c r="F21" s="26" t="s">
        <v>49</v>
      </c>
      <c r="G21" s="27" t="s">
        <v>88</v>
      </c>
      <c r="H21" s="26" t="s">
        <v>83</v>
      </c>
      <c r="I21" s="26" t="s">
        <v>110</v>
      </c>
      <c r="J21" s="25" t="s">
        <v>52</v>
      </c>
      <c r="K21" s="26" t="s">
        <v>59</v>
      </c>
      <c r="L21" s="26" t="s">
        <v>89</v>
      </c>
      <c r="M21" s="26"/>
      <c r="N21" s="28" t="s">
        <v>92</v>
      </c>
      <c r="O21" s="44" t="s">
        <v>93</v>
      </c>
      <c r="P21" s="26" t="s">
        <v>56</v>
      </c>
      <c r="Q21" s="30">
        <v>5.72</v>
      </c>
      <c r="R21" s="26" t="s">
        <v>57</v>
      </c>
      <c r="S21" s="31">
        <v>30</v>
      </c>
      <c r="T21" s="31">
        <v>25</v>
      </c>
      <c r="U21" s="31">
        <v>28</v>
      </c>
      <c r="V21" s="32"/>
      <c r="W21" s="33">
        <v>3</v>
      </c>
      <c r="X21" s="34">
        <f t="shared" si="0"/>
        <v>2.1000000000000001E-2</v>
      </c>
      <c r="Y21" s="32">
        <v>56</v>
      </c>
      <c r="Z21" s="35">
        <f t="shared" si="1"/>
        <v>8000</v>
      </c>
      <c r="AA21" s="36">
        <v>3000</v>
      </c>
      <c r="AB21" s="37">
        <f t="shared" si="2"/>
        <v>0.375</v>
      </c>
      <c r="AC21" s="26" t="s">
        <v>58</v>
      </c>
      <c r="AD21" s="38">
        <v>0.41399999999999998</v>
      </c>
      <c r="AE21" s="37">
        <f t="shared" si="3"/>
        <v>2.36808</v>
      </c>
      <c r="AF21" s="37">
        <f t="shared" si="4"/>
        <v>8.4630799999999997</v>
      </c>
      <c r="AG21" s="39">
        <v>0</v>
      </c>
      <c r="AH21" s="37">
        <f t="shared" si="5"/>
        <v>0</v>
      </c>
      <c r="AI21" s="39">
        <v>0</v>
      </c>
      <c r="AJ21" s="37">
        <f t="shared" si="6"/>
        <v>0</v>
      </c>
      <c r="AK21" s="39">
        <v>0</v>
      </c>
      <c r="AL21" s="37">
        <f t="shared" si="7"/>
        <v>0</v>
      </c>
      <c r="AM21" s="39">
        <v>0</v>
      </c>
      <c r="AN21" s="37">
        <f t="shared" si="8"/>
        <v>0</v>
      </c>
      <c r="AO21" s="39">
        <v>0</v>
      </c>
      <c r="AP21" s="37">
        <f t="shared" si="9"/>
        <v>0</v>
      </c>
      <c r="AQ21" s="37">
        <f t="shared" si="10"/>
        <v>8.4630799999999997</v>
      </c>
      <c r="AR21" s="40">
        <f t="shared" si="11"/>
        <v>8.2095444685466479E-2</v>
      </c>
      <c r="AS21" s="41">
        <v>9.2200000000000006</v>
      </c>
      <c r="AT21" s="33">
        <v>360</v>
      </c>
      <c r="AU21" s="37">
        <f t="shared" si="12"/>
        <v>3046.7087999999999</v>
      </c>
      <c r="AV21" s="37">
        <f t="shared" si="13"/>
        <v>3319.2000000000003</v>
      </c>
    </row>
    <row r="22" spans="1:48" s="42" customFormat="1" x14ac:dyDescent="0.35">
      <c r="A22" s="25">
        <v>28</v>
      </c>
      <c r="B22" s="26"/>
      <c r="C22" s="26"/>
      <c r="D22" s="26" t="s">
        <v>48</v>
      </c>
      <c r="E22" s="26"/>
      <c r="F22" s="26" t="s">
        <v>49</v>
      </c>
      <c r="G22" s="27" t="s">
        <v>88</v>
      </c>
      <c r="H22" s="26" t="s">
        <v>83</v>
      </c>
      <c r="I22" s="26" t="s">
        <v>110</v>
      </c>
      <c r="J22" s="25" t="s">
        <v>52</v>
      </c>
      <c r="K22" s="26" t="s">
        <v>61</v>
      </c>
      <c r="L22" s="26" t="s">
        <v>89</v>
      </c>
      <c r="M22" s="26"/>
      <c r="N22" s="44" t="s">
        <v>94</v>
      </c>
      <c r="O22" s="44" t="s">
        <v>95</v>
      </c>
      <c r="P22" s="26" t="s">
        <v>56</v>
      </c>
      <c r="Q22" s="30">
        <v>6.63</v>
      </c>
      <c r="R22" s="26" t="s">
        <v>57</v>
      </c>
      <c r="S22" s="31">
        <v>30</v>
      </c>
      <c r="T22" s="31">
        <v>25</v>
      </c>
      <c r="U22" s="31">
        <v>31</v>
      </c>
      <c r="V22" s="32"/>
      <c r="W22" s="33">
        <v>3</v>
      </c>
      <c r="X22" s="34">
        <f t="shared" si="0"/>
        <v>2.325E-2</v>
      </c>
      <c r="Y22" s="32">
        <v>56</v>
      </c>
      <c r="Z22" s="35">
        <f t="shared" si="1"/>
        <v>7225.8064516129034</v>
      </c>
      <c r="AA22" s="36">
        <v>3000</v>
      </c>
      <c r="AB22" s="37">
        <f t="shared" si="2"/>
        <v>0.4151785714285714</v>
      </c>
      <c r="AC22" s="26" t="s">
        <v>58</v>
      </c>
      <c r="AD22" s="38">
        <v>0.41399999999999998</v>
      </c>
      <c r="AE22" s="37">
        <f t="shared" si="3"/>
        <v>2.7448199999999998</v>
      </c>
      <c r="AF22" s="37">
        <f t="shared" si="4"/>
        <v>9.7899985714285709</v>
      </c>
      <c r="AG22" s="39">
        <v>0</v>
      </c>
      <c r="AH22" s="37">
        <f t="shared" si="5"/>
        <v>0</v>
      </c>
      <c r="AI22" s="39">
        <v>0</v>
      </c>
      <c r="AJ22" s="37">
        <f t="shared" si="6"/>
        <v>0</v>
      </c>
      <c r="AK22" s="39">
        <v>0</v>
      </c>
      <c r="AL22" s="37">
        <f t="shared" si="7"/>
        <v>0</v>
      </c>
      <c r="AM22" s="39">
        <v>0</v>
      </c>
      <c r="AN22" s="37">
        <f t="shared" si="8"/>
        <v>0</v>
      </c>
      <c r="AO22" s="39">
        <v>0</v>
      </c>
      <c r="AP22" s="37">
        <f t="shared" si="9"/>
        <v>0</v>
      </c>
      <c r="AQ22" s="37">
        <f t="shared" si="10"/>
        <v>9.7899985714285709</v>
      </c>
      <c r="AR22" s="40">
        <f t="shared" si="11"/>
        <v>7.9021771267302907E-2</v>
      </c>
      <c r="AS22" s="41">
        <v>10.63</v>
      </c>
      <c r="AT22" s="33">
        <v>120</v>
      </c>
      <c r="AU22" s="37">
        <f t="shared" si="12"/>
        <v>1174.7998285714284</v>
      </c>
      <c r="AV22" s="37">
        <f t="shared" si="13"/>
        <v>1275.6000000000001</v>
      </c>
    </row>
    <row r="23" spans="1:48" s="42" customFormat="1" x14ac:dyDescent="0.35">
      <c r="A23" s="25">
        <v>30</v>
      </c>
      <c r="B23" s="26"/>
      <c r="C23" s="26"/>
      <c r="D23" s="26" t="s">
        <v>48</v>
      </c>
      <c r="E23" s="26"/>
      <c r="F23" s="26" t="s">
        <v>49</v>
      </c>
      <c r="G23" s="27" t="s">
        <v>96</v>
      </c>
      <c r="H23" s="26" t="s">
        <v>83</v>
      </c>
      <c r="I23" s="26" t="s">
        <v>110</v>
      </c>
      <c r="J23" s="25" t="s">
        <v>52</v>
      </c>
      <c r="K23" s="26" t="s">
        <v>53</v>
      </c>
      <c r="L23" s="26" t="s">
        <v>97</v>
      </c>
      <c r="M23" s="26"/>
      <c r="N23" s="44" t="s">
        <v>98</v>
      </c>
      <c r="O23" s="29">
        <v>194138115078</v>
      </c>
      <c r="P23" s="26" t="s">
        <v>56</v>
      </c>
      <c r="Q23" s="30">
        <v>5.36</v>
      </c>
      <c r="R23" s="26" t="s">
        <v>57</v>
      </c>
      <c r="S23" s="31">
        <v>30</v>
      </c>
      <c r="T23" s="31">
        <v>25</v>
      </c>
      <c r="U23" s="31">
        <v>25</v>
      </c>
      <c r="V23" s="32"/>
      <c r="W23" s="33">
        <v>3</v>
      </c>
      <c r="X23" s="34">
        <f t="shared" si="0"/>
        <v>1.8749999999999999E-2</v>
      </c>
      <c r="Y23" s="32">
        <v>56</v>
      </c>
      <c r="Z23" s="35">
        <f t="shared" si="1"/>
        <v>8960</v>
      </c>
      <c r="AA23" s="36">
        <v>3000</v>
      </c>
      <c r="AB23" s="37">
        <f t="shared" si="2"/>
        <v>0.33482142857142855</v>
      </c>
      <c r="AC23" s="26" t="s">
        <v>58</v>
      </c>
      <c r="AD23" s="38">
        <v>0.41399999999999998</v>
      </c>
      <c r="AE23" s="37">
        <f t="shared" si="3"/>
        <v>2.2190400000000001</v>
      </c>
      <c r="AF23" s="37">
        <f t="shared" si="4"/>
        <v>7.9138614285714297</v>
      </c>
      <c r="AG23" s="39">
        <v>0</v>
      </c>
      <c r="AH23" s="37">
        <f t="shared" si="5"/>
        <v>0</v>
      </c>
      <c r="AI23" s="39">
        <v>0</v>
      </c>
      <c r="AJ23" s="37">
        <f t="shared" si="6"/>
        <v>0</v>
      </c>
      <c r="AK23" s="39">
        <v>0</v>
      </c>
      <c r="AL23" s="37">
        <f t="shared" si="7"/>
        <v>0</v>
      </c>
      <c r="AM23" s="39">
        <v>0</v>
      </c>
      <c r="AN23" s="37">
        <f t="shared" si="8"/>
        <v>0</v>
      </c>
      <c r="AO23" s="39">
        <v>0</v>
      </c>
      <c r="AP23" s="37">
        <f t="shared" si="9"/>
        <v>0</v>
      </c>
      <c r="AQ23" s="37">
        <f t="shared" si="10"/>
        <v>7.9138614285714297</v>
      </c>
      <c r="AR23" s="40">
        <f t="shared" si="11"/>
        <v>8.0852331176372791E-2</v>
      </c>
      <c r="AS23" s="41">
        <v>8.61</v>
      </c>
      <c r="AT23" s="33">
        <v>120</v>
      </c>
      <c r="AU23" s="37">
        <f t="shared" si="12"/>
        <v>949.66337142857151</v>
      </c>
      <c r="AV23" s="37">
        <f t="shared" si="13"/>
        <v>1033.1999999999998</v>
      </c>
    </row>
    <row r="24" spans="1:48" s="42" customFormat="1" x14ac:dyDescent="0.35">
      <c r="A24" s="25">
        <v>31</v>
      </c>
      <c r="B24" s="26"/>
      <c r="C24" s="26"/>
      <c r="D24" s="26" t="s">
        <v>48</v>
      </c>
      <c r="E24" s="26"/>
      <c r="F24" s="26" t="s">
        <v>49</v>
      </c>
      <c r="G24" s="27" t="s">
        <v>96</v>
      </c>
      <c r="H24" s="26" t="s">
        <v>83</v>
      </c>
      <c r="I24" s="26" t="s">
        <v>110</v>
      </c>
      <c r="J24" s="25" t="s">
        <v>52</v>
      </c>
      <c r="K24" s="26" t="s">
        <v>59</v>
      </c>
      <c r="L24" s="26" t="s">
        <v>97</v>
      </c>
      <c r="M24" s="26"/>
      <c r="N24" s="28" t="s">
        <v>99</v>
      </c>
      <c r="O24" s="29">
        <v>194138115092</v>
      </c>
      <c r="P24" s="26" t="s">
        <v>56</v>
      </c>
      <c r="Q24" s="30">
        <v>5.72</v>
      </c>
      <c r="R24" s="26" t="s">
        <v>57</v>
      </c>
      <c r="S24" s="31">
        <v>30</v>
      </c>
      <c r="T24" s="31">
        <v>25</v>
      </c>
      <c r="U24" s="31">
        <v>28</v>
      </c>
      <c r="V24" s="32"/>
      <c r="W24" s="33">
        <v>3</v>
      </c>
      <c r="X24" s="34">
        <f t="shared" si="0"/>
        <v>2.1000000000000001E-2</v>
      </c>
      <c r="Y24" s="32">
        <v>56</v>
      </c>
      <c r="Z24" s="35">
        <f t="shared" si="1"/>
        <v>8000</v>
      </c>
      <c r="AA24" s="36">
        <v>3000</v>
      </c>
      <c r="AB24" s="37">
        <f t="shared" si="2"/>
        <v>0.375</v>
      </c>
      <c r="AC24" s="26" t="s">
        <v>58</v>
      </c>
      <c r="AD24" s="38">
        <v>0.41399999999999998</v>
      </c>
      <c r="AE24" s="37">
        <f t="shared" si="3"/>
        <v>2.36808</v>
      </c>
      <c r="AF24" s="37">
        <f t="shared" si="4"/>
        <v>8.4630799999999997</v>
      </c>
      <c r="AG24" s="39">
        <v>0</v>
      </c>
      <c r="AH24" s="37">
        <f t="shared" si="5"/>
        <v>0</v>
      </c>
      <c r="AI24" s="39">
        <v>0</v>
      </c>
      <c r="AJ24" s="37">
        <f t="shared" si="6"/>
        <v>0</v>
      </c>
      <c r="AK24" s="39">
        <v>0</v>
      </c>
      <c r="AL24" s="37">
        <f t="shared" si="7"/>
        <v>0</v>
      </c>
      <c r="AM24" s="39">
        <v>0</v>
      </c>
      <c r="AN24" s="37">
        <f t="shared" si="8"/>
        <v>0</v>
      </c>
      <c r="AO24" s="39">
        <v>0</v>
      </c>
      <c r="AP24" s="37">
        <f t="shared" si="9"/>
        <v>0</v>
      </c>
      <c r="AQ24" s="37">
        <f t="shared" si="10"/>
        <v>8.4630799999999997</v>
      </c>
      <c r="AR24" s="40">
        <f t="shared" si="11"/>
        <v>8.2095444685466479E-2</v>
      </c>
      <c r="AS24" s="41">
        <v>9.2200000000000006</v>
      </c>
      <c r="AT24" s="33">
        <v>360</v>
      </c>
      <c r="AU24" s="37">
        <f t="shared" si="12"/>
        <v>3046.7087999999999</v>
      </c>
      <c r="AV24" s="37">
        <f t="shared" si="13"/>
        <v>3319.2000000000003</v>
      </c>
    </row>
    <row r="25" spans="1:48" s="42" customFormat="1" x14ac:dyDescent="0.35">
      <c r="A25" s="25">
        <v>32</v>
      </c>
      <c r="B25" s="26"/>
      <c r="C25" s="26"/>
      <c r="D25" s="26" t="s">
        <v>48</v>
      </c>
      <c r="E25" s="26"/>
      <c r="F25" s="26" t="s">
        <v>49</v>
      </c>
      <c r="G25" s="27" t="s">
        <v>96</v>
      </c>
      <c r="H25" s="26" t="s">
        <v>83</v>
      </c>
      <c r="I25" s="26" t="s">
        <v>110</v>
      </c>
      <c r="J25" s="25" t="s">
        <v>52</v>
      </c>
      <c r="K25" s="26" t="s">
        <v>61</v>
      </c>
      <c r="L25" s="26" t="s">
        <v>97</v>
      </c>
      <c r="M25" s="26"/>
      <c r="N25" s="44" t="s">
        <v>100</v>
      </c>
      <c r="O25" s="29">
        <v>194138115085</v>
      </c>
      <c r="P25" s="26" t="s">
        <v>56</v>
      </c>
      <c r="Q25" s="30">
        <v>6.63</v>
      </c>
      <c r="R25" s="26" t="s">
        <v>57</v>
      </c>
      <c r="S25" s="31">
        <v>30</v>
      </c>
      <c r="T25" s="31">
        <v>25</v>
      </c>
      <c r="U25" s="31">
        <v>31</v>
      </c>
      <c r="V25" s="32"/>
      <c r="W25" s="33">
        <v>3</v>
      </c>
      <c r="X25" s="34">
        <f t="shared" si="0"/>
        <v>2.325E-2</v>
      </c>
      <c r="Y25" s="32">
        <v>56</v>
      </c>
      <c r="Z25" s="35">
        <f t="shared" si="1"/>
        <v>7225.8064516129034</v>
      </c>
      <c r="AA25" s="36">
        <v>3000</v>
      </c>
      <c r="AB25" s="37">
        <f t="shared" si="2"/>
        <v>0.4151785714285714</v>
      </c>
      <c r="AC25" s="26" t="s">
        <v>58</v>
      </c>
      <c r="AD25" s="38">
        <v>0.41399999999999998</v>
      </c>
      <c r="AE25" s="37">
        <f t="shared" si="3"/>
        <v>2.7448199999999998</v>
      </c>
      <c r="AF25" s="37">
        <f t="shared" si="4"/>
        <v>9.7899985714285709</v>
      </c>
      <c r="AG25" s="39">
        <v>0</v>
      </c>
      <c r="AH25" s="37">
        <f t="shared" si="5"/>
        <v>0</v>
      </c>
      <c r="AI25" s="39">
        <v>0</v>
      </c>
      <c r="AJ25" s="37">
        <f t="shared" si="6"/>
        <v>0</v>
      </c>
      <c r="AK25" s="39">
        <v>0</v>
      </c>
      <c r="AL25" s="37">
        <f t="shared" si="7"/>
        <v>0</v>
      </c>
      <c r="AM25" s="39">
        <v>0</v>
      </c>
      <c r="AN25" s="37">
        <f t="shared" si="8"/>
        <v>0</v>
      </c>
      <c r="AO25" s="39">
        <v>0</v>
      </c>
      <c r="AP25" s="37">
        <f t="shared" si="9"/>
        <v>0</v>
      </c>
      <c r="AQ25" s="37">
        <f t="shared" si="10"/>
        <v>9.7899985714285709</v>
      </c>
      <c r="AR25" s="40">
        <f t="shared" si="11"/>
        <v>7.9021771267302907E-2</v>
      </c>
      <c r="AS25" s="41">
        <v>10.63</v>
      </c>
      <c r="AT25" s="33">
        <v>120</v>
      </c>
      <c r="AU25" s="37">
        <f t="shared" si="12"/>
        <v>1174.7998285714284</v>
      </c>
      <c r="AV25" s="37">
        <f t="shared" si="13"/>
        <v>1275.6000000000001</v>
      </c>
    </row>
    <row r="26" spans="1:48" s="42" customFormat="1" x14ac:dyDescent="0.35">
      <c r="A26" s="25">
        <v>34</v>
      </c>
      <c r="B26" s="26"/>
      <c r="C26" s="26"/>
      <c r="D26" s="26" t="s">
        <v>48</v>
      </c>
      <c r="E26" s="26"/>
      <c r="F26" s="26" t="s">
        <v>49</v>
      </c>
      <c r="G26" s="26" t="s">
        <v>101</v>
      </c>
      <c r="H26" s="26" t="s">
        <v>83</v>
      </c>
      <c r="I26" s="26" t="s">
        <v>110</v>
      </c>
      <c r="J26" s="25" t="s">
        <v>52</v>
      </c>
      <c r="K26" s="26" t="s">
        <v>53</v>
      </c>
      <c r="L26" s="26" t="s">
        <v>102</v>
      </c>
      <c r="M26" s="26"/>
      <c r="N26" s="44" t="s">
        <v>103</v>
      </c>
      <c r="O26" s="44" t="s">
        <v>104</v>
      </c>
      <c r="P26" s="26" t="s">
        <v>56</v>
      </c>
      <c r="Q26" s="30">
        <v>5.36</v>
      </c>
      <c r="R26" s="26" t="s">
        <v>57</v>
      </c>
      <c r="S26" s="31">
        <v>30</v>
      </c>
      <c r="T26" s="31">
        <v>25</v>
      </c>
      <c r="U26" s="31">
        <v>25</v>
      </c>
      <c r="V26" s="32"/>
      <c r="W26" s="33">
        <v>3</v>
      </c>
      <c r="X26" s="34">
        <f t="shared" si="0"/>
        <v>1.8749999999999999E-2</v>
      </c>
      <c r="Y26" s="32">
        <v>56</v>
      </c>
      <c r="Z26" s="35">
        <f t="shared" si="1"/>
        <v>8960</v>
      </c>
      <c r="AA26" s="36">
        <v>3000</v>
      </c>
      <c r="AB26" s="37">
        <f t="shared" si="2"/>
        <v>0.33482142857142855</v>
      </c>
      <c r="AC26" s="26" t="s">
        <v>58</v>
      </c>
      <c r="AD26" s="38">
        <v>0.41399999999999998</v>
      </c>
      <c r="AE26" s="37">
        <f t="shared" si="3"/>
        <v>2.2190400000000001</v>
      </c>
      <c r="AF26" s="37">
        <f t="shared" si="4"/>
        <v>7.9138614285714297</v>
      </c>
      <c r="AG26" s="39">
        <v>0</v>
      </c>
      <c r="AH26" s="37">
        <f t="shared" si="5"/>
        <v>0</v>
      </c>
      <c r="AI26" s="39">
        <v>0</v>
      </c>
      <c r="AJ26" s="37">
        <f t="shared" si="6"/>
        <v>0</v>
      </c>
      <c r="AK26" s="39">
        <v>0</v>
      </c>
      <c r="AL26" s="37">
        <f t="shared" si="7"/>
        <v>0</v>
      </c>
      <c r="AM26" s="39">
        <v>0</v>
      </c>
      <c r="AN26" s="37">
        <f t="shared" si="8"/>
        <v>0</v>
      </c>
      <c r="AO26" s="39">
        <v>0</v>
      </c>
      <c r="AP26" s="37">
        <f t="shared" si="9"/>
        <v>0</v>
      </c>
      <c r="AQ26" s="37">
        <f t="shared" si="10"/>
        <v>7.9138614285714297</v>
      </c>
      <c r="AR26" s="40">
        <f t="shared" si="11"/>
        <v>8.0852331176372791E-2</v>
      </c>
      <c r="AS26" s="41">
        <v>8.61</v>
      </c>
      <c r="AT26" s="33">
        <v>120</v>
      </c>
      <c r="AU26" s="37">
        <f t="shared" si="12"/>
        <v>949.66337142857151</v>
      </c>
      <c r="AV26" s="37">
        <f t="shared" si="13"/>
        <v>1033.1999999999998</v>
      </c>
    </row>
    <row r="27" spans="1:48" s="42" customFormat="1" x14ac:dyDescent="0.35">
      <c r="A27" s="25">
        <v>35</v>
      </c>
      <c r="B27" s="26"/>
      <c r="C27" s="26"/>
      <c r="D27" s="26" t="s">
        <v>48</v>
      </c>
      <c r="E27" s="26"/>
      <c r="F27" s="26" t="s">
        <v>49</v>
      </c>
      <c r="G27" s="26" t="s">
        <v>101</v>
      </c>
      <c r="H27" s="26" t="s">
        <v>83</v>
      </c>
      <c r="I27" s="26" t="s">
        <v>110</v>
      </c>
      <c r="J27" s="25" t="s">
        <v>52</v>
      </c>
      <c r="K27" s="26" t="s">
        <v>59</v>
      </c>
      <c r="L27" s="26" t="s">
        <v>102</v>
      </c>
      <c r="M27" s="26"/>
      <c r="N27" s="28" t="s">
        <v>105</v>
      </c>
      <c r="O27" s="44" t="s">
        <v>106</v>
      </c>
      <c r="P27" s="26" t="s">
        <v>56</v>
      </c>
      <c r="Q27" s="30">
        <v>5.72</v>
      </c>
      <c r="R27" s="26" t="s">
        <v>57</v>
      </c>
      <c r="S27" s="31">
        <v>30</v>
      </c>
      <c r="T27" s="31">
        <v>25</v>
      </c>
      <c r="U27" s="31">
        <v>28</v>
      </c>
      <c r="V27" s="32"/>
      <c r="W27" s="33">
        <v>3</v>
      </c>
      <c r="X27" s="34">
        <f t="shared" si="0"/>
        <v>2.1000000000000001E-2</v>
      </c>
      <c r="Y27" s="32">
        <v>56</v>
      </c>
      <c r="Z27" s="35">
        <f t="shared" si="1"/>
        <v>8000</v>
      </c>
      <c r="AA27" s="36">
        <v>3000</v>
      </c>
      <c r="AB27" s="37">
        <f t="shared" si="2"/>
        <v>0.375</v>
      </c>
      <c r="AC27" s="26" t="s">
        <v>58</v>
      </c>
      <c r="AD27" s="38">
        <v>0.41399999999999998</v>
      </c>
      <c r="AE27" s="37">
        <f t="shared" si="3"/>
        <v>2.36808</v>
      </c>
      <c r="AF27" s="37">
        <f t="shared" si="4"/>
        <v>8.4630799999999997</v>
      </c>
      <c r="AG27" s="39">
        <v>0</v>
      </c>
      <c r="AH27" s="37">
        <f t="shared" si="5"/>
        <v>0</v>
      </c>
      <c r="AI27" s="39">
        <v>0</v>
      </c>
      <c r="AJ27" s="37">
        <f t="shared" si="6"/>
        <v>0</v>
      </c>
      <c r="AK27" s="39">
        <v>0</v>
      </c>
      <c r="AL27" s="37">
        <f t="shared" si="7"/>
        <v>0</v>
      </c>
      <c r="AM27" s="39">
        <v>0</v>
      </c>
      <c r="AN27" s="37">
        <f t="shared" si="8"/>
        <v>0</v>
      </c>
      <c r="AO27" s="39">
        <v>0</v>
      </c>
      <c r="AP27" s="37">
        <f t="shared" si="9"/>
        <v>0</v>
      </c>
      <c r="AQ27" s="37">
        <f t="shared" si="10"/>
        <v>8.4630799999999997</v>
      </c>
      <c r="AR27" s="40">
        <f t="shared" si="11"/>
        <v>8.2095444685466479E-2</v>
      </c>
      <c r="AS27" s="41">
        <v>9.2200000000000006</v>
      </c>
      <c r="AT27" s="33">
        <v>360</v>
      </c>
      <c r="AU27" s="37">
        <f t="shared" si="12"/>
        <v>3046.7087999999999</v>
      </c>
      <c r="AV27" s="37">
        <f t="shared" si="13"/>
        <v>3319.2000000000003</v>
      </c>
    </row>
    <row r="28" spans="1:48" s="42" customFormat="1" x14ac:dyDescent="0.35">
      <c r="A28" s="25">
        <v>36</v>
      </c>
      <c r="B28" s="26"/>
      <c r="C28" s="26"/>
      <c r="D28" s="26" t="s">
        <v>48</v>
      </c>
      <c r="E28" s="26"/>
      <c r="F28" s="26" t="s">
        <v>49</v>
      </c>
      <c r="G28" s="26" t="s">
        <v>101</v>
      </c>
      <c r="H28" s="26" t="s">
        <v>83</v>
      </c>
      <c r="I28" s="26" t="s">
        <v>110</v>
      </c>
      <c r="J28" s="25" t="s">
        <v>52</v>
      </c>
      <c r="K28" s="26" t="s">
        <v>61</v>
      </c>
      <c r="L28" s="26" t="s">
        <v>102</v>
      </c>
      <c r="M28" s="26"/>
      <c r="N28" s="44" t="s">
        <v>107</v>
      </c>
      <c r="O28" s="44" t="s">
        <v>108</v>
      </c>
      <c r="P28" s="26" t="s">
        <v>56</v>
      </c>
      <c r="Q28" s="30">
        <v>6.63</v>
      </c>
      <c r="R28" s="26" t="s">
        <v>57</v>
      </c>
      <c r="S28" s="31">
        <v>30</v>
      </c>
      <c r="T28" s="31">
        <v>25</v>
      </c>
      <c r="U28" s="31">
        <v>31</v>
      </c>
      <c r="V28" s="32"/>
      <c r="W28" s="33">
        <v>3</v>
      </c>
      <c r="X28" s="34">
        <f t="shared" si="0"/>
        <v>2.325E-2</v>
      </c>
      <c r="Y28" s="32">
        <v>56</v>
      </c>
      <c r="Z28" s="35">
        <f t="shared" si="1"/>
        <v>7225.8064516129034</v>
      </c>
      <c r="AA28" s="36">
        <v>3000</v>
      </c>
      <c r="AB28" s="37">
        <f t="shared" si="2"/>
        <v>0.4151785714285714</v>
      </c>
      <c r="AC28" s="26" t="s">
        <v>58</v>
      </c>
      <c r="AD28" s="38">
        <v>0.41399999999999998</v>
      </c>
      <c r="AE28" s="37">
        <f t="shared" si="3"/>
        <v>2.7448199999999998</v>
      </c>
      <c r="AF28" s="37">
        <f t="shared" si="4"/>
        <v>9.7899985714285709</v>
      </c>
      <c r="AG28" s="39">
        <v>0</v>
      </c>
      <c r="AH28" s="37">
        <f t="shared" si="5"/>
        <v>0</v>
      </c>
      <c r="AI28" s="39">
        <v>0</v>
      </c>
      <c r="AJ28" s="37">
        <f t="shared" si="6"/>
        <v>0</v>
      </c>
      <c r="AK28" s="39">
        <v>0</v>
      </c>
      <c r="AL28" s="37">
        <f t="shared" si="7"/>
        <v>0</v>
      </c>
      <c r="AM28" s="39">
        <v>0</v>
      </c>
      <c r="AN28" s="37">
        <f t="shared" si="8"/>
        <v>0</v>
      </c>
      <c r="AO28" s="39">
        <v>0</v>
      </c>
      <c r="AP28" s="37">
        <f t="shared" si="9"/>
        <v>0</v>
      </c>
      <c r="AQ28" s="37">
        <f t="shared" si="10"/>
        <v>9.7899985714285709</v>
      </c>
      <c r="AR28" s="40">
        <f t="shared" si="11"/>
        <v>7.9021771267302907E-2</v>
      </c>
      <c r="AS28" s="41">
        <v>10.63</v>
      </c>
      <c r="AT28" s="33">
        <v>120</v>
      </c>
      <c r="AU28" s="37">
        <f t="shared" si="12"/>
        <v>1174.7998285714284</v>
      </c>
      <c r="AV28" s="37">
        <f t="shared" si="13"/>
        <v>1275.6000000000001</v>
      </c>
    </row>
    <row r="29" spans="1:48" x14ac:dyDescent="0.35">
      <c r="AR29" s="3"/>
      <c r="AT29" s="47">
        <f>SUM(AT2:AT28)</f>
        <v>5400</v>
      </c>
    </row>
  </sheetData>
  <sheetProtection insertRows="0" deleteRows="0" sort="0"/>
  <protectedRanges>
    <protectedRange sqref="S30:AS238 S29:AR29 U5:V28 AT5:AT29 X2:Z28 AB2:AB28 A29:R238 AE2:AR28 A2:H28 J2:R28" name="Range1"/>
    <protectedRange sqref="S2:T28 U2:V4" name="Range1_2"/>
    <protectedRange sqref="AA2:AA28" name="Range1_3"/>
    <protectedRange sqref="AC2:AD28" name="Range1_4"/>
    <protectedRange sqref="AT2:AT4" name="Range1_6"/>
    <protectedRange sqref="I2:I28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2025-06-23T18:53:45Z</dcterms:created>
  <dcterms:modified xsi:type="dcterms:W3CDTF">2025-06-23T19:39:02Z</dcterms:modified>
</cp:coreProperties>
</file>