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4AC545E9-D9A5-41E9-B552-83303F688C3C}" xr6:coauthVersionLast="47" xr6:coauthVersionMax="47" xr10:uidLastSave="{00000000-0000-0000-0000-000000000000}"/>
  <bookViews>
    <workbookView xWindow="-110" yWindow="-110" windowWidth="19420" windowHeight="10300" xr2:uid="{B3FECDF2-0ABE-40BA-A3EE-8F893F76B2A2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6" i="1" l="1"/>
  <c r="BD6" i="1" s="1"/>
  <c r="BF6" i="1" s="1"/>
  <c r="AZ6" i="1"/>
  <c r="AS6" i="1"/>
  <c r="AP6" i="1"/>
  <c r="AM6" i="1"/>
  <c r="AT6" i="1" s="1"/>
  <c r="AU6" i="1" s="1"/>
  <c r="AJ6" i="1"/>
  <c r="AC6" i="1"/>
  <c r="AE6" i="1" s="1"/>
  <c r="AG6" i="1" s="1"/>
  <c r="BC5" i="1"/>
  <c r="BD5" i="1" s="1"/>
  <c r="BF5" i="1" s="1"/>
  <c r="AZ5" i="1"/>
  <c r="AS5" i="1"/>
  <c r="AP5" i="1"/>
  <c r="AM5" i="1"/>
  <c r="AT5" i="1" s="1"/>
  <c r="AU5" i="1" s="1"/>
  <c r="AJ5" i="1"/>
  <c r="AC5" i="1"/>
  <c r="AE5" i="1" s="1"/>
  <c r="AG5" i="1" s="1"/>
  <c r="AX5" i="1" s="1"/>
  <c r="BA5" i="1" s="1"/>
  <c r="BC4" i="1"/>
  <c r="BD4" i="1" s="1"/>
  <c r="BF4" i="1" s="1"/>
  <c r="AZ4" i="1"/>
  <c r="AS4" i="1"/>
  <c r="AP4" i="1"/>
  <c r="AM4" i="1"/>
  <c r="AT4" i="1" s="1"/>
  <c r="AU4" i="1" s="1"/>
  <c r="AJ4" i="1"/>
  <c r="AC4" i="1"/>
  <c r="AE4" i="1" s="1"/>
  <c r="AG4" i="1" s="1"/>
  <c r="AK4" i="1" s="1"/>
  <c r="BC3" i="1"/>
  <c r="BD3" i="1" s="1"/>
  <c r="BF3" i="1" s="1"/>
  <c r="AZ3" i="1"/>
  <c r="AS3" i="1"/>
  <c r="AP3" i="1"/>
  <c r="AM3" i="1"/>
  <c r="AJ3" i="1"/>
  <c r="AX3" i="1" s="1"/>
  <c r="BA3" i="1" s="1"/>
  <c r="AC3" i="1"/>
  <c r="AE3" i="1" s="1"/>
  <c r="AG3" i="1" s="1"/>
  <c r="BC2" i="1"/>
  <c r="BD2" i="1" s="1"/>
  <c r="BF2" i="1" s="1"/>
  <c r="AZ2" i="1"/>
  <c r="AS2" i="1"/>
  <c r="AP2" i="1"/>
  <c r="AM2" i="1"/>
  <c r="AJ2" i="1"/>
  <c r="AC2" i="1"/>
  <c r="AE2" i="1" s="1"/>
  <c r="AG2" i="1" s="1"/>
  <c r="AT3" i="1" l="1"/>
  <c r="AU3" i="1" s="1"/>
  <c r="AV3" i="1" s="1"/>
  <c r="AK3" i="1"/>
  <c r="AK2" i="1"/>
  <c r="AX2" i="1"/>
  <c r="BA2" i="1" s="1"/>
  <c r="AT2" i="1"/>
  <c r="AU2" i="1" s="1"/>
  <c r="BE2" i="1" s="1"/>
  <c r="BE4" i="1"/>
  <c r="AV4" i="1"/>
  <c r="BE5" i="1"/>
  <c r="AV5" i="1"/>
  <c r="AX6" i="1"/>
  <c r="BA6" i="1" s="1"/>
  <c r="AK6" i="1"/>
  <c r="AX4" i="1"/>
  <c r="BA4" i="1" s="1"/>
  <c r="AV6" i="1"/>
  <c r="BE6" i="1"/>
  <c r="AK5" i="1"/>
  <c r="BE3" i="1" l="1"/>
  <c r="AV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AFE3D040-D25E-4005-A83C-8154D0A3ED5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B25B85B1-833B-4D97-B9F9-6E17E772068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5BE39AA4-11C9-43F9-B605-47A784DC48D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B75D866B-F868-442A-8546-148B04178859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4C41C493-8030-4569-AECD-2AE35FD3397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63F73F7-F478-45B2-964A-3CE48EAACCF2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1CB6BB2B-3A76-4152-9E03-66EBD1766105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211209EC-FA75-4356-9E60-ECF3BACA6EF1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0B12F3F1-020B-4C29-8358-D3417F3F1E2D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8DF67229-6AEA-453E-9DF7-98EDADBA7BD2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59BC866E-B47F-458A-80A1-E64EA5139D11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A6FE61C8-CD59-40AC-8578-CFF5F609088A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37A93108-B5E1-4616-9ABA-826D78C29E7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6F2EB38F-A977-457B-8911-73A4BD424877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BF674454-F9E6-429A-82F5-E055558862E4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85A53A24-4D2C-40D3-A259-38AB6953094B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90EE5721-1738-4885-8D02-3490CCE799B5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<sst xmlns="http://schemas.openxmlformats.org/spreadsheetml/2006/main" count="137" uniqueCount="84">
  <si>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</si>
  <si>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</si>
  <si>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</si>
  <si>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</si>
  <si>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</si>
  <si>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</si>
  <si>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</si>
  <si>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</si>
  <si>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</si>
  <si>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</si>
  <si>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</si>
  <si>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</si>
  <si>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</si>
  <si>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</si>
  <si>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</si>
  <si>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</si>
  <si>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</si>
  <si>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</si>
  <si>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</si>
  <si>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</si>
  <si>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</si>
  <si>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</si>
  <si>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</si>
  <si>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</si>
  <si>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</si>
  <si>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</si>
  <si>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</si>
  <si>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</si>
  <si>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</si>
  <si>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</si>
  <si>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</si>
  <si>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</si>
  <si>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</si>
  <si>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</si>
  <si>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</si>
  <si>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</si>
  <si>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</si>
  <si>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</si>
  <si>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</si>
  <si>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</si>
  <si>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</si>
  <si>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</si>
  <si>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</si>
  <si>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</si>
  <si>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</si>
  <si>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</si>
  <si>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</si>
  <si>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</si>
  <si>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</si>
  <si>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</si>
  <si>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</si>
  <si>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</si>
  <si>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</si>
  <si>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</si>
  <si>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</si>
  <si>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</si>
  <si>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</si>
  <si>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</si>
  <si>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</si>
  <si>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</si>
  <si>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</si>
  <si>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</si>
  <si>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Ariel</t>
    <phoneticPr fontId="0" type="noConversion"/>
  </si>
  <si>
    <t>Myshop Printed Beach Towel</t>
    <phoneticPr fontId="0" type="noConversion"/>
  </si>
  <si>
    <t>100% Cotton; reactive print
front velour back terry;16s/1*21s/1*21s/2
450GSM</t>
    <phoneticPr fontId="0" type="noConversion"/>
  </si>
  <si>
    <t>70x130cm(1)</t>
    <phoneticPr fontId="0" type="noConversion"/>
  </si>
  <si>
    <t>Aqua</t>
    <phoneticPr fontId="0" type="noConversion"/>
  </si>
  <si>
    <t>Piece</t>
  </si>
  <si>
    <t>Normal</t>
  </si>
  <si>
    <t>1pc/hanger+hangtag</t>
    <phoneticPr fontId="0" type="noConversion"/>
  </si>
  <si>
    <t>N/A</t>
    <phoneticPr fontId="0" type="noConversion"/>
  </si>
  <si>
    <t>Load (AD,DA, Agent fee, Commission, Storage...)</t>
    <phoneticPr fontId="0" type="noConversion"/>
  </si>
  <si>
    <t>Shanghai,China</t>
  </si>
  <si>
    <t>China</t>
  </si>
  <si>
    <t>江苏怡天时</t>
  </si>
  <si>
    <t>Bella</t>
    <phoneticPr fontId="0" type="noConversion"/>
  </si>
  <si>
    <t>Blush</t>
    <phoneticPr fontId="0" type="noConversion"/>
  </si>
  <si>
    <t>Rapunzel</t>
    <phoneticPr fontId="0" type="noConversion"/>
  </si>
  <si>
    <t>Purple</t>
    <phoneticPr fontId="0" type="noConversion"/>
  </si>
  <si>
    <t>Cinderella</t>
    <phoneticPr fontId="0" type="noConversion"/>
  </si>
  <si>
    <t>Blue</t>
    <phoneticPr fontId="0" type="noConversion"/>
  </si>
  <si>
    <t>Princesses</t>
    <phoneticPr fontId="0" type="noConversion"/>
  </si>
  <si>
    <t>Mulit</t>
    <phoneticPr fontId="0" type="noConversion"/>
  </si>
  <si>
    <t>BATH TOWEL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</si>
</sst>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\$#,##0.00;\-\$#,##0.00"/>
    <numFmt numFmtId="166" formatCode="0.0%"/>
    <numFmt numFmtId="167" formatCode="_(* #,##0_);_(* \(#,##0\);_(* &quot;-&quot;??_);_(@_)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9" fontId="0" fillId="0" borderId="2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" fontId="1" fillId="0" borderId="2" xfId="0" applyNumberFormat="1" applyFont="1" applyBorder="1"/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2" xfId="0" applyNumberFormat="1" applyBorder="1"/>
    <xf numFmtId="2" fontId="0" fillId="8" borderId="2" xfId="0" applyNumberFormat="1" applyFill="1" applyBorder="1"/>
    <xf numFmtId="2" fontId="0" fillId="0" borderId="2" xfId="0" applyNumberFormat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64" fontId="1" fillId="0" borderId="2" xfId="0" applyNumberFormat="1" applyFont="1" applyBorder="1" applyAlignment="1">
      <alignment wrapText="1"/>
    </xf>
    <xf numFmtId="164" fontId="1" fillId="0" borderId="2" xfId="0" applyNumberFormat="1" applyFont="1" applyBorder="1"/>
    <xf numFmtId="10" fontId="0" fillId="8" borderId="2" xfId="3" applyNumberFormat="1" applyFont="1" applyFill="1" applyBorder="1" applyAlignment="1"/>
    <xf numFmtId="164" fontId="0" fillId="0" borderId="2" xfId="0" applyNumberFormat="1" applyBorder="1"/>
    <xf numFmtId="167" fontId="0" fillId="0" borderId="2" xfId="0" applyNumberFormat="1" applyBorder="1"/>
    <xf numFmtId="3" fontId="0" fillId="8" borderId="2" xfId="0" applyNumberFormat="1" applyFill="1" applyBorder="1"/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F520D855-CC40-4772-8DFA-BCAB5E831BAC}"/>
    <cellStyle name="Normal 2 18 2" xfId="2" xr:uid="{22CF334D-0E10-40E5-AC70-F49CE10D8E16}"/>
    <cellStyle name="Percent 2" xfId="3" xr:uid="{4E0589C1-AD83-4804-BB74-CADE5ED1C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2C5B-D18C-436F-9EC4-D4A5E89F9EB2}">
  <dimension ref="A1:BJ7"/>
  <sheetViews>
    <sheetView tabSelected="1" topLeftCell="K1" zoomScale="99" zoomScaleNormal="99" workbookViewId="0">
      <selection activeCell="V9" sqref="V9"/>
    </sheetView>
  </sheetViews>
  <sheetFormatPr defaultColWidth="9.1796875" defaultRowHeight="14.5" x14ac:dyDescent="0.35"/>
  <cols>
    <col min="1" max="1" width="10.1796875" style="1" customWidth="1"/>
    <col min="2" max="2" width="17.1796875" style="2" customWidth="1"/>
    <col min="3" max="3" width="16.7265625" style="2" customWidth="1"/>
    <col min="4" max="4" width="17.453125" style="2" customWidth="1"/>
    <col min="5" max="5" width="11.7265625" style="2" customWidth="1"/>
    <col min="6" max="6" width="21.81640625" style="2" customWidth="1"/>
    <col min="7" max="7" width="12.7265625" style="2" customWidth="1"/>
    <col min="8" max="8" width="30.81640625" style="2" customWidth="1"/>
    <col min="9" max="9" width="32.453125" style="2" customWidth="1"/>
    <col min="10" max="10" width="37.1796875" style="2" customWidth="1"/>
    <col min="11" max="11" width="15.1796875" style="2" customWidth="1"/>
    <col min="12" max="12" width="10" style="2" customWidth="1"/>
    <col min="13" max="13" width="10.81640625" style="2" customWidth="1"/>
    <col min="14" max="14" width="8.54296875" style="2" customWidth="1"/>
    <col min="15" max="16" width="8.81640625" style="2" customWidth="1"/>
    <col min="17" max="17" width="9.54296875" style="4" customWidth="1"/>
    <col min="18" max="18" width="8.54296875" style="4" customWidth="1"/>
    <col min="19" max="19" width="11.453125" style="2" customWidth="1"/>
    <col min="20" max="20" width="11.26953125" style="2" customWidth="1"/>
    <col min="21" max="21" width="8.1796875" style="5" customWidth="1"/>
    <col min="22" max="22" width="8.7265625" style="5" customWidth="1"/>
    <col min="23" max="23" width="8.5429687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55" customWidth="1"/>
    <col min="29" max="30" width="10" style="5" customWidth="1"/>
    <col min="31" max="31" width="9.81640625" style="55" customWidth="1"/>
    <col min="32" max="32" width="11.54296875" style="2" customWidth="1"/>
    <col min="33" max="33" width="8.81640625" style="4" customWidth="1"/>
    <col min="34" max="34" width="13.453125" style="2" customWidth="1"/>
    <col min="35" max="35" width="8.453125" style="3" customWidth="1"/>
    <col min="36" max="36" width="9" style="4" customWidth="1"/>
    <col min="37" max="37" width="8.453125" style="4" customWidth="1"/>
    <col min="38" max="38" width="8.1796875" style="3" customWidth="1"/>
    <col min="39" max="39" width="9.26953125" style="4" customWidth="1"/>
    <col min="40" max="40" width="15.453125" style="4" customWidth="1"/>
    <col min="41" max="41" width="11.54296875" style="3" customWidth="1"/>
    <col min="42" max="42" width="10.81640625" style="4" customWidth="1"/>
    <col min="43" max="43" width="9.26953125" style="4" customWidth="1"/>
    <col min="44" max="44" width="11.54296875" style="3" customWidth="1"/>
    <col min="45" max="45" width="10.81640625" style="4" customWidth="1"/>
    <col min="46" max="46" width="7.81640625" style="4" customWidth="1"/>
    <col min="47" max="47" width="9.54296875" style="4" customWidth="1"/>
    <col min="48" max="48" width="7.7265625" style="4" customWidth="1"/>
    <col min="49" max="49" width="9.54296875" style="4" customWidth="1"/>
    <col min="50" max="50" width="12.1796875" style="4" customWidth="1"/>
    <col min="51" max="52" width="9.1796875" style="2" customWidth="1"/>
    <col min="53" max="54" width="9.1796875" style="2"/>
    <col min="55" max="55" width="9.1796875" style="5"/>
    <col min="56" max="56" width="9.1796875" style="2"/>
    <col min="57" max="57" width="11.81640625" style="4" customWidth="1"/>
    <col min="58" max="58" width="11.453125" style="4" customWidth="1"/>
    <col min="59" max="59" width="9.1796875" style="2"/>
    <col min="60" max="60" width="15.54296875" style="2" customWidth="1"/>
    <col min="61" max="61" width="9.1796875" style="2"/>
    <col min="62" max="62" width="11.453125" style="2" customWidth="1"/>
    <col min="63" max="16384" width="9.1796875" style="2"/>
  </cols>
  <sheetData>
    <row r="1" spans="1:62" ht="68.150000000000006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6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5" t="s">
        <v>51</v>
      </c>
      <c r="BA1" s="25" t="s">
        <v>52</v>
      </c>
      <c r="BB1" s="6" t="s">
        <v>53</v>
      </c>
      <c r="BC1" s="15" t="s">
        <v>54</v>
      </c>
      <c r="BD1" s="20" t="s">
        <v>55</v>
      </c>
      <c r="BE1" s="20" t="s">
        <v>56</v>
      </c>
      <c r="BF1" s="20" t="s">
        <v>57</v>
      </c>
      <c r="BG1" s="28" t="s">
        <v>58</v>
      </c>
      <c r="BH1" s="29" t="s">
        <v>59</v>
      </c>
      <c r="BI1" s="29" t="s">
        <v>60</v>
      </c>
      <c r="BJ1" s="29" t="s">
        <v>61</v>
      </c>
    </row>
    <row r="2" spans="1:62" customFormat="1" ht="16" customHeight="1" x14ac:dyDescent="0.35">
      <c r="A2" s="30">
        <v>1</v>
      </c>
      <c r="B2" s="31"/>
      <c r="C2" s="31"/>
      <c r="D2" s="31"/>
      <c r="E2" s="31"/>
      <c r="F2" s="31" t="s">
        <v>83</v>
      </c>
      <c r="G2" s="32" t="s">
        <v>62</v>
      </c>
      <c r="H2" s="33" t="s">
        <v>63</v>
      </c>
      <c r="I2" s="33" t="s">
        <v>63</v>
      </c>
      <c r="J2" s="34" t="s">
        <v>64</v>
      </c>
      <c r="K2" s="33" t="s">
        <v>65</v>
      </c>
      <c r="L2" s="33" t="s">
        <v>66</v>
      </c>
      <c r="M2" s="31"/>
      <c r="N2" s="33"/>
      <c r="O2" s="35"/>
      <c r="P2" s="31" t="s">
        <v>67</v>
      </c>
      <c r="Q2" s="36"/>
      <c r="R2" s="37">
        <v>2.95</v>
      </c>
      <c r="S2" s="31" t="s">
        <v>68</v>
      </c>
      <c r="T2" s="34" t="s">
        <v>69</v>
      </c>
      <c r="U2" s="38"/>
      <c r="V2" s="38"/>
      <c r="W2" s="38"/>
      <c r="X2" s="39">
        <v>34</v>
      </c>
      <c r="Y2" s="39">
        <v>26</v>
      </c>
      <c r="Z2" s="39">
        <v>35</v>
      </c>
      <c r="AA2" s="40">
        <v>5</v>
      </c>
      <c r="AB2" s="41">
        <v>10</v>
      </c>
      <c r="AC2" s="42">
        <f>IF(X2="","",X2*Y2*Z2/1000000)</f>
        <v>3.0939999999999999E-2</v>
      </c>
      <c r="AD2" s="43">
        <v>63</v>
      </c>
      <c r="AE2" s="44">
        <f>IF(AB2="","",AD2/AC2*AB2)</f>
        <v>20361.990950226245</v>
      </c>
      <c r="AF2" s="45">
        <v>3750</v>
      </c>
      <c r="AG2" s="46">
        <f>IF(ISERROR(AF2/AE2),"",AF2/AE2)</f>
        <v>0.18416666666666665</v>
      </c>
      <c r="AH2" s="31"/>
      <c r="AI2" s="47">
        <v>0</v>
      </c>
      <c r="AJ2" s="46">
        <f>IF(ISERROR(AW2*AI2),"",AW2*AI2)</f>
        <v>0</v>
      </c>
      <c r="AK2" s="46">
        <f>IF(ISERROR(R2+AG2+AJ2),"",R2+AG2+AJ2)</f>
        <v>3.1341666666666668</v>
      </c>
      <c r="AL2" s="48">
        <v>0</v>
      </c>
      <c r="AM2" s="46">
        <f t="shared" ref="AM2:AM6" si="0">IF(ISERROR(AW2*AL2),"",AW2*AL2)</f>
        <v>0</v>
      </c>
      <c r="AN2" s="49" t="s">
        <v>71</v>
      </c>
      <c r="AO2" s="48">
        <v>0.02</v>
      </c>
      <c r="AP2" s="46">
        <f>IF(ISERROR(AW2*AO2),"",AW2*AO2)</f>
        <v>8.0600000000000005E-2</v>
      </c>
      <c r="AQ2" s="50" t="s">
        <v>70</v>
      </c>
      <c r="AR2" s="48">
        <v>0</v>
      </c>
      <c r="AS2" s="46">
        <f t="shared" ref="AS2:AS6" si="1">IF(ISERROR(AW2*AR2),"",AW2*AR2)</f>
        <v>0</v>
      </c>
      <c r="AT2" s="46">
        <f>IF(ISERROR(AM2+AP2+AS2),"",AM2+AP2+AS2)</f>
        <v>8.0600000000000005E-2</v>
      </c>
      <c r="AU2" s="46">
        <f>IF(ISERROR(R2+AT2),"",R2+AT2)</f>
        <v>3.0306000000000002</v>
      </c>
      <c r="AV2" s="51">
        <f t="shared" ref="AV2:AV6" si="2">IF(ISERROR((AW2-AU2)/AW2),"",(AW2-AU2)/AW2)</f>
        <v>0.24799007444168736</v>
      </c>
      <c r="AW2" s="52">
        <v>4.03</v>
      </c>
      <c r="AX2" s="46">
        <f>IF(ISERROR(AG2+AJ2+AW2),"",AG2+AJ2+AW2)</f>
        <v>4.2141666666666673</v>
      </c>
      <c r="AY2" s="52">
        <v>12.99</v>
      </c>
      <c r="AZ2" s="51">
        <f>IF(ISERROR((AY2-AW2)/AY2),"",(AY2-AW2)/AY2)</f>
        <v>0.68976135488837576</v>
      </c>
      <c r="BA2" s="51">
        <f>IF(ISERROR((AY2-AX2)/AY2),"",(AY2-AX2)/AY2)</f>
        <v>0.67558378239671535</v>
      </c>
      <c r="BB2" s="53">
        <v>4000</v>
      </c>
      <c r="BC2" s="43">
        <f>4/16</f>
        <v>0.25</v>
      </c>
      <c r="BD2" s="54">
        <f>IF(ISERROR(BB2*BC2),"",BB2*BC2)</f>
        <v>1000</v>
      </c>
      <c r="BE2" s="46">
        <f>IF(ISERROR(AU2*BD2),"",AU2*BD2)</f>
        <v>3030.6000000000004</v>
      </c>
      <c r="BF2" s="46">
        <f>IF(ISERROR(AW2*BD2),"",AW2*BD2)</f>
        <v>4030.0000000000005</v>
      </c>
      <c r="BG2" s="31"/>
      <c r="BH2" t="s">
        <v>72</v>
      </c>
      <c r="BI2" t="s">
        <v>73</v>
      </c>
      <c r="BJ2" t="s">
        <v>74</v>
      </c>
    </row>
    <row r="3" spans="1:62" customFormat="1" ht="16" customHeight="1" x14ac:dyDescent="0.35">
      <c r="A3" s="30">
        <v>2</v>
      </c>
      <c r="B3" s="31"/>
      <c r="C3" s="31"/>
      <c r="D3" s="31"/>
      <c r="E3" s="31"/>
      <c r="F3" s="31" t="s">
        <v>83</v>
      </c>
      <c r="G3" s="32" t="s">
        <v>75</v>
      </c>
      <c r="H3" s="33" t="s">
        <v>63</v>
      </c>
      <c r="I3" s="33" t="s">
        <v>63</v>
      </c>
      <c r="J3" s="34" t="s">
        <v>64</v>
      </c>
      <c r="K3" s="33" t="s">
        <v>65</v>
      </c>
      <c r="L3" s="33" t="s">
        <v>76</v>
      </c>
      <c r="M3" s="31"/>
      <c r="N3" s="31"/>
      <c r="O3" s="35"/>
      <c r="P3" s="31" t="s">
        <v>67</v>
      </c>
      <c r="Q3" s="36"/>
      <c r="R3" s="37">
        <v>2.95</v>
      </c>
      <c r="S3" s="31" t="s">
        <v>68</v>
      </c>
      <c r="T3" s="34" t="s">
        <v>69</v>
      </c>
      <c r="U3" s="38"/>
      <c r="V3" s="38"/>
      <c r="W3" s="38"/>
      <c r="X3" s="39">
        <v>34</v>
      </c>
      <c r="Y3" s="39">
        <v>26</v>
      </c>
      <c r="Z3" s="39">
        <v>35</v>
      </c>
      <c r="AA3" s="40">
        <v>5</v>
      </c>
      <c r="AB3" s="41">
        <v>10</v>
      </c>
      <c r="AC3" s="42">
        <f t="shared" ref="AC3:AC6" si="3">IF(X3="","",X3*Y3*Z3/1000000)</f>
        <v>3.0939999999999999E-2</v>
      </c>
      <c r="AD3" s="43">
        <v>63</v>
      </c>
      <c r="AE3" s="44">
        <f t="shared" ref="AE3:AE6" si="4">IF(AB3="","",AD3/AC3*AB3)</f>
        <v>20361.990950226245</v>
      </c>
      <c r="AF3" s="45">
        <v>3750</v>
      </c>
      <c r="AG3" s="46">
        <f t="shared" ref="AG3:AG6" si="5">IF(ISERROR(AF3/AE3),"",AF3/AE3)</f>
        <v>0.18416666666666665</v>
      </c>
      <c r="AH3" s="31"/>
      <c r="AI3" s="47">
        <v>0</v>
      </c>
      <c r="AJ3" s="46">
        <f t="shared" ref="AJ3:AJ6" si="6">IF(ISERROR(AW3*AI3),"",AW3*AI3)</f>
        <v>0</v>
      </c>
      <c r="AK3" s="46">
        <f t="shared" ref="AK3:AK6" si="7">IF(ISERROR(R3+AG3+AJ3),"",R3+AG3+AJ3)</f>
        <v>3.1341666666666668</v>
      </c>
      <c r="AL3" s="48">
        <v>0</v>
      </c>
      <c r="AM3" s="46">
        <f t="shared" si="0"/>
        <v>0</v>
      </c>
      <c r="AN3" s="49" t="s">
        <v>71</v>
      </c>
      <c r="AO3" s="48">
        <v>0.02</v>
      </c>
      <c r="AP3" s="46">
        <f t="shared" ref="AP3:AP6" si="8">IF(ISERROR(AW3*AO3),"",AW3*AO3)</f>
        <v>8.0600000000000005E-2</v>
      </c>
      <c r="AQ3" s="50" t="s">
        <v>70</v>
      </c>
      <c r="AR3" s="48">
        <v>0</v>
      </c>
      <c r="AS3" s="46">
        <f t="shared" si="1"/>
        <v>0</v>
      </c>
      <c r="AT3" s="46">
        <f t="shared" ref="AT3:AT6" si="9">IF(ISERROR(AM3+AP3+AS3),"",AM3+AP3+AS3)</f>
        <v>8.0600000000000005E-2</v>
      </c>
      <c r="AU3" s="46">
        <f t="shared" ref="AU3:AU6" si="10">IF(ISERROR(R3+AT3),"",R3+AT3)</f>
        <v>3.0306000000000002</v>
      </c>
      <c r="AV3" s="51">
        <f t="shared" si="2"/>
        <v>0.24799007444168736</v>
      </c>
      <c r="AW3" s="52">
        <v>4.03</v>
      </c>
      <c r="AX3" s="46">
        <f t="shared" ref="AX3:AX6" si="11">IF(ISERROR(AG3+AJ3+AW3),"",AG3+AJ3+AW3)</f>
        <v>4.2141666666666673</v>
      </c>
      <c r="AY3" s="52">
        <v>12.99</v>
      </c>
      <c r="AZ3" s="51">
        <f t="shared" ref="AZ3:AZ6" si="12">IF(ISERROR((AY3-AW3)/AY3),"",(AY3-AW3)/AY3)</f>
        <v>0.68976135488837576</v>
      </c>
      <c r="BA3" s="51">
        <f t="shared" ref="BA3:BA6" si="13">IF(ISERROR((AY3-AX3)/AY3),"",(AY3-AX3)/AY3)</f>
        <v>0.67558378239671535</v>
      </c>
      <c r="BB3" s="53">
        <v>4000</v>
      </c>
      <c r="BC3" s="43">
        <f t="shared" ref="BC3:BC4" si="14">4/16</f>
        <v>0.25</v>
      </c>
      <c r="BD3" s="54">
        <f t="shared" ref="BD3:BD6" si="15">IF(ISERROR(BB3*BC3),"",BB3*BC3)</f>
        <v>1000</v>
      </c>
      <c r="BE3" s="46">
        <f t="shared" ref="BE3:BE6" si="16">IF(ISERROR(AU3*BD3),"",AU3*BD3)</f>
        <v>3030.6000000000004</v>
      </c>
      <c r="BF3" s="46">
        <f t="shared" ref="BF3:BF6" si="17">IF(ISERROR(AW3*BD3),"",AW3*BD3)</f>
        <v>4030.0000000000005</v>
      </c>
      <c r="BG3" s="31"/>
      <c r="BH3" t="s">
        <v>72</v>
      </c>
      <c r="BI3" t="s">
        <v>73</v>
      </c>
      <c r="BJ3" t="s">
        <v>74</v>
      </c>
    </row>
    <row r="4" spans="1:62" customFormat="1" ht="16" customHeight="1" x14ac:dyDescent="0.35">
      <c r="A4" s="30">
        <v>3</v>
      </c>
      <c r="B4" s="31"/>
      <c r="C4" s="31"/>
      <c r="D4" s="31"/>
      <c r="E4" s="31"/>
      <c r="F4" s="31" t="s">
        <v>83</v>
      </c>
      <c r="G4" s="32" t="s">
        <v>77</v>
      </c>
      <c r="H4" s="33" t="s">
        <v>63</v>
      </c>
      <c r="I4" s="33" t="s">
        <v>63</v>
      </c>
      <c r="J4" s="34" t="s">
        <v>64</v>
      </c>
      <c r="K4" s="33" t="s">
        <v>65</v>
      </c>
      <c r="L4" s="33" t="s">
        <v>78</v>
      </c>
      <c r="M4" s="31"/>
      <c r="N4" s="31"/>
      <c r="O4" s="35"/>
      <c r="P4" s="31" t="s">
        <v>67</v>
      </c>
      <c r="Q4" s="36"/>
      <c r="R4" s="37">
        <v>2.95</v>
      </c>
      <c r="S4" s="31" t="s">
        <v>68</v>
      </c>
      <c r="T4" s="34" t="s">
        <v>69</v>
      </c>
      <c r="U4" s="38"/>
      <c r="V4" s="38"/>
      <c r="W4" s="38"/>
      <c r="X4" s="39">
        <v>34</v>
      </c>
      <c r="Y4" s="39">
        <v>26</v>
      </c>
      <c r="Z4" s="39">
        <v>35</v>
      </c>
      <c r="AA4" s="40">
        <v>5</v>
      </c>
      <c r="AB4" s="41">
        <v>10</v>
      </c>
      <c r="AC4" s="42">
        <f t="shared" si="3"/>
        <v>3.0939999999999999E-2</v>
      </c>
      <c r="AD4" s="43">
        <v>63</v>
      </c>
      <c r="AE4" s="44">
        <f t="shared" si="4"/>
        <v>20361.990950226245</v>
      </c>
      <c r="AF4" s="45">
        <v>3750</v>
      </c>
      <c r="AG4" s="46">
        <f t="shared" si="5"/>
        <v>0.18416666666666665</v>
      </c>
      <c r="AH4" s="31"/>
      <c r="AI4" s="47">
        <v>0</v>
      </c>
      <c r="AJ4" s="46">
        <f t="shared" si="6"/>
        <v>0</v>
      </c>
      <c r="AK4" s="46">
        <f t="shared" si="7"/>
        <v>3.1341666666666668</v>
      </c>
      <c r="AL4" s="48">
        <v>0</v>
      </c>
      <c r="AM4" s="46">
        <f t="shared" si="0"/>
        <v>0</v>
      </c>
      <c r="AN4" s="49" t="s">
        <v>71</v>
      </c>
      <c r="AO4" s="48">
        <v>0.02</v>
      </c>
      <c r="AP4" s="46">
        <f t="shared" si="8"/>
        <v>8.0600000000000005E-2</v>
      </c>
      <c r="AQ4" s="50" t="s">
        <v>70</v>
      </c>
      <c r="AR4" s="48">
        <v>0</v>
      </c>
      <c r="AS4" s="46">
        <f t="shared" si="1"/>
        <v>0</v>
      </c>
      <c r="AT4" s="46">
        <f t="shared" si="9"/>
        <v>8.0600000000000005E-2</v>
      </c>
      <c r="AU4" s="46">
        <f t="shared" si="10"/>
        <v>3.0306000000000002</v>
      </c>
      <c r="AV4" s="51">
        <f t="shared" si="2"/>
        <v>0.24799007444168736</v>
      </c>
      <c r="AW4" s="52">
        <v>4.03</v>
      </c>
      <c r="AX4" s="46">
        <f t="shared" si="11"/>
        <v>4.2141666666666673</v>
      </c>
      <c r="AY4" s="52">
        <v>12.99</v>
      </c>
      <c r="AZ4" s="51">
        <f t="shared" si="12"/>
        <v>0.68976135488837576</v>
      </c>
      <c r="BA4" s="51">
        <f t="shared" si="13"/>
        <v>0.67558378239671535</v>
      </c>
      <c r="BB4" s="53">
        <v>4000</v>
      </c>
      <c r="BC4" s="43">
        <f t="shared" si="14"/>
        <v>0.25</v>
      </c>
      <c r="BD4" s="54">
        <f t="shared" si="15"/>
        <v>1000</v>
      </c>
      <c r="BE4" s="46">
        <f t="shared" si="16"/>
        <v>3030.6000000000004</v>
      </c>
      <c r="BF4" s="46">
        <f t="shared" si="17"/>
        <v>4030.0000000000005</v>
      </c>
      <c r="BG4" s="31"/>
      <c r="BH4" t="s">
        <v>72</v>
      </c>
      <c r="BI4" t="s">
        <v>73</v>
      </c>
      <c r="BJ4" t="s">
        <v>74</v>
      </c>
    </row>
    <row r="5" spans="1:62" customFormat="1" ht="16" customHeight="1" x14ac:dyDescent="0.35">
      <c r="A5" s="30">
        <v>4</v>
      </c>
      <c r="B5" s="31"/>
      <c r="C5" s="31"/>
      <c r="D5" s="31"/>
      <c r="E5" s="31"/>
      <c r="F5" s="31" t="s">
        <v>83</v>
      </c>
      <c r="G5" s="32" t="s">
        <v>79</v>
      </c>
      <c r="H5" s="33" t="s">
        <v>63</v>
      </c>
      <c r="I5" s="33" t="s">
        <v>63</v>
      </c>
      <c r="J5" s="34" t="s">
        <v>64</v>
      </c>
      <c r="K5" s="33" t="s">
        <v>65</v>
      </c>
      <c r="L5" s="33" t="s">
        <v>80</v>
      </c>
      <c r="M5" s="31"/>
      <c r="N5" s="31"/>
      <c r="O5" s="35"/>
      <c r="P5" s="31" t="s">
        <v>67</v>
      </c>
      <c r="Q5" s="36"/>
      <c r="R5" s="37">
        <v>2.95</v>
      </c>
      <c r="S5" s="31" t="s">
        <v>68</v>
      </c>
      <c r="T5" s="34" t="s">
        <v>69</v>
      </c>
      <c r="U5" s="38"/>
      <c r="V5" s="38"/>
      <c r="W5" s="38"/>
      <c r="X5" s="39">
        <v>34</v>
      </c>
      <c r="Y5" s="39">
        <v>26</v>
      </c>
      <c r="Z5" s="39">
        <v>35</v>
      </c>
      <c r="AA5" s="40">
        <v>5</v>
      </c>
      <c r="AB5" s="41">
        <v>10</v>
      </c>
      <c r="AC5" s="42">
        <f t="shared" si="3"/>
        <v>3.0939999999999999E-2</v>
      </c>
      <c r="AD5" s="43">
        <v>63</v>
      </c>
      <c r="AE5" s="44">
        <f t="shared" si="4"/>
        <v>20361.990950226245</v>
      </c>
      <c r="AF5" s="45">
        <v>3750</v>
      </c>
      <c r="AG5" s="46">
        <f t="shared" si="5"/>
        <v>0.18416666666666665</v>
      </c>
      <c r="AH5" s="31"/>
      <c r="AI5" s="47">
        <v>0</v>
      </c>
      <c r="AJ5" s="46">
        <f t="shared" si="6"/>
        <v>0</v>
      </c>
      <c r="AK5" s="46">
        <f t="shared" si="7"/>
        <v>3.1341666666666668</v>
      </c>
      <c r="AL5" s="48">
        <v>0</v>
      </c>
      <c r="AM5" s="46">
        <f t="shared" si="0"/>
        <v>0</v>
      </c>
      <c r="AN5" s="49" t="s">
        <v>71</v>
      </c>
      <c r="AO5" s="48">
        <v>0.02</v>
      </c>
      <c r="AP5" s="46">
        <f t="shared" si="8"/>
        <v>8.0600000000000005E-2</v>
      </c>
      <c r="AQ5" s="50" t="s">
        <v>70</v>
      </c>
      <c r="AR5" s="48">
        <v>0</v>
      </c>
      <c r="AS5" s="46">
        <f t="shared" si="1"/>
        <v>0</v>
      </c>
      <c r="AT5" s="46">
        <f t="shared" si="9"/>
        <v>8.0600000000000005E-2</v>
      </c>
      <c r="AU5" s="46">
        <f t="shared" si="10"/>
        <v>3.0306000000000002</v>
      </c>
      <c r="AV5" s="51">
        <f t="shared" si="2"/>
        <v>0.24799007444168736</v>
      </c>
      <c r="AW5" s="52">
        <v>4.03</v>
      </c>
      <c r="AX5" s="46">
        <f t="shared" si="11"/>
        <v>4.2141666666666673</v>
      </c>
      <c r="AY5" s="52">
        <v>12.99</v>
      </c>
      <c r="AZ5" s="51">
        <f t="shared" si="12"/>
        <v>0.68976135488837576</v>
      </c>
      <c r="BA5" s="51">
        <f t="shared" si="13"/>
        <v>0.67558378239671535</v>
      </c>
      <c r="BB5" s="53">
        <v>4000</v>
      </c>
      <c r="BC5" s="43">
        <f>2/16</f>
        <v>0.125</v>
      </c>
      <c r="BD5" s="54">
        <f t="shared" si="15"/>
        <v>500</v>
      </c>
      <c r="BE5" s="46">
        <f t="shared" si="16"/>
        <v>1515.3000000000002</v>
      </c>
      <c r="BF5" s="46">
        <f t="shared" si="17"/>
        <v>2015.0000000000002</v>
      </c>
      <c r="BG5" s="31"/>
      <c r="BH5" t="s">
        <v>72</v>
      </c>
      <c r="BI5" t="s">
        <v>73</v>
      </c>
      <c r="BJ5" t="s">
        <v>74</v>
      </c>
    </row>
    <row r="6" spans="1:62" customFormat="1" ht="16" customHeight="1" x14ac:dyDescent="0.35">
      <c r="A6" s="30">
        <v>5</v>
      </c>
      <c r="B6" s="31"/>
      <c r="C6" s="31"/>
      <c r="D6" s="31"/>
      <c r="E6" s="31"/>
      <c r="F6" s="31" t="s">
        <v>83</v>
      </c>
      <c r="G6" s="32" t="s">
        <v>81</v>
      </c>
      <c r="H6" s="33" t="s">
        <v>63</v>
      </c>
      <c r="I6" s="33" t="s">
        <v>63</v>
      </c>
      <c r="J6" s="34" t="s">
        <v>64</v>
      </c>
      <c r="K6" s="33" t="s">
        <v>65</v>
      </c>
      <c r="L6" s="33" t="s">
        <v>82</v>
      </c>
      <c r="M6" s="31"/>
      <c r="N6" s="31"/>
      <c r="O6" s="35"/>
      <c r="P6" s="31" t="s">
        <v>67</v>
      </c>
      <c r="Q6" s="36"/>
      <c r="R6" s="37">
        <v>2.95</v>
      </c>
      <c r="S6" s="31" t="s">
        <v>68</v>
      </c>
      <c r="T6" s="34" t="s">
        <v>69</v>
      </c>
      <c r="U6" s="38"/>
      <c r="V6" s="38"/>
      <c r="W6" s="38"/>
      <c r="X6" s="39">
        <v>34</v>
      </c>
      <c r="Y6" s="39">
        <v>26</v>
      </c>
      <c r="Z6" s="39">
        <v>35</v>
      </c>
      <c r="AA6" s="40">
        <v>5</v>
      </c>
      <c r="AB6" s="41">
        <v>10</v>
      </c>
      <c r="AC6" s="42">
        <f t="shared" si="3"/>
        <v>3.0939999999999999E-2</v>
      </c>
      <c r="AD6" s="43">
        <v>63</v>
      </c>
      <c r="AE6" s="44">
        <f t="shared" si="4"/>
        <v>20361.990950226245</v>
      </c>
      <c r="AF6" s="45">
        <v>3750</v>
      </c>
      <c r="AG6" s="46">
        <f t="shared" si="5"/>
        <v>0.18416666666666665</v>
      </c>
      <c r="AH6" s="31"/>
      <c r="AI6" s="47">
        <v>0</v>
      </c>
      <c r="AJ6" s="46">
        <f t="shared" si="6"/>
        <v>0</v>
      </c>
      <c r="AK6" s="46">
        <f t="shared" si="7"/>
        <v>3.1341666666666668</v>
      </c>
      <c r="AL6" s="48">
        <v>0</v>
      </c>
      <c r="AM6" s="46">
        <f t="shared" si="0"/>
        <v>0</v>
      </c>
      <c r="AN6" s="49" t="s">
        <v>71</v>
      </c>
      <c r="AO6" s="48">
        <v>0.02</v>
      </c>
      <c r="AP6" s="46">
        <f t="shared" si="8"/>
        <v>8.0600000000000005E-2</v>
      </c>
      <c r="AQ6" s="50" t="s">
        <v>70</v>
      </c>
      <c r="AR6" s="48">
        <v>0</v>
      </c>
      <c r="AS6" s="46">
        <f t="shared" si="1"/>
        <v>0</v>
      </c>
      <c r="AT6" s="46">
        <f t="shared" si="9"/>
        <v>8.0600000000000005E-2</v>
      </c>
      <c r="AU6" s="46">
        <f t="shared" si="10"/>
        <v>3.0306000000000002</v>
      </c>
      <c r="AV6" s="51">
        <f t="shared" si="2"/>
        <v>0.24799007444168736</v>
      </c>
      <c r="AW6" s="52">
        <v>4.03</v>
      </c>
      <c r="AX6" s="46">
        <f t="shared" si="11"/>
        <v>4.2141666666666673</v>
      </c>
      <c r="AY6" s="52">
        <v>12.99</v>
      </c>
      <c r="AZ6" s="51">
        <f t="shared" si="12"/>
        <v>0.68976135488837576</v>
      </c>
      <c r="BA6" s="51">
        <f t="shared" si="13"/>
        <v>0.67558378239671535</v>
      </c>
      <c r="BB6" s="53">
        <v>4000</v>
      </c>
      <c r="BC6" s="43">
        <f>2/16</f>
        <v>0.125</v>
      </c>
      <c r="BD6" s="54">
        <f t="shared" si="15"/>
        <v>500</v>
      </c>
      <c r="BE6" s="46">
        <f t="shared" si="16"/>
        <v>1515.3000000000002</v>
      </c>
      <c r="BF6" s="46">
        <f t="shared" si="17"/>
        <v>2015.0000000000002</v>
      </c>
      <c r="BG6" s="31"/>
      <c r="BH6" t="s">
        <v>72</v>
      </c>
      <c r="BI6" t="s">
        <v>73</v>
      </c>
      <c r="BJ6" t="s">
        <v>74</v>
      </c>
    </row>
    <row r="7" spans="1:62" x14ac:dyDescent="0.35">
      <c r="AV7" s="3"/>
      <c r="AY7" s="4"/>
      <c r="AZ7" s="4"/>
      <c r="BA7" s="3"/>
      <c r="BB7" s="55"/>
      <c r="BD7" s="55"/>
    </row>
  </sheetData>
  <sheetProtection insertRows="0" deleteRows="0" sort="0"/>
  <protectedRanges>
    <protectedRange sqref="AY7:BD7 AG2:AG5 AG6:AH6 AC2:AE6 AX2:AX6 AJ2:AV6 Z7:AV7 Z8:AX211 A2:T6 A7:Y211 AZ2:BA6" name="Range1"/>
    <protectedRange sqref="U2:AA6" name="Range1_2"/>
    <protectedRange sqref="AF2:AF6" name="Range1_3"/>
    <protectedRange sqref="AH2:AI2 AH3:AH5 AI3:AI6" name="Range1_4"/>
    <protectedRange sqref="AY2:AY6" name="Range1_5"/>
    <protectedRange sqref="BB2:BC6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2025-06-06T00:23:31Z</dcterms:created>
  <dcterms:modified xsi:type="dcterms:W3CDTF">2025-06-06T00:32:12Z</dcterms:modified>
</cp:coreProperties>
</file>