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F2FCD6C-F80B-4DE9-8C5D-DD0B5C244D8D}" xr6:coauthVersionLast="47" xr6:coauthVersionMax="47" xr10:uidLastSave="{00000000-0000-0000-0000-000000000000}"/>
  <bookViews>
    <workbookView xWindow="-110" yWindow="-110" windowWidth="19420" windowHeight="10300" xr2:uid="{ACC7C643-E788-4AEB-9E1E-BFBE539BA0E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" l="1"/>
  <c r="AV5" i="1"/>
  <c r="AT5" i="1"/>
  <c r="AW5" i="1" s="1"/>
  <c r="AO5" i="1"/>
  <c r="AL5" i="1"/>
  <c r="AJ5" i="1"/>
  <c r="AI5" i="1"/>
  <c r="AG5" i="1"/>
  <c r="AD5" i="1"/>
  <c r="W5" i="1"/>
  <c r="Y5" i="1" s="1"/>
  <c r="AA5" i="1" s="1"/>
  <c r="AE5" i="1" s="1"/>
  <c r="BA4" i="1"/>
  <c r="AV4" i="1"/>
  <c r="AT4" i="1"/>
  <c r="AJ4" i="1" s="1"/>
  <c r="AO4" i="1"/>
  <c r="AL4" i="1"/>
  <c r="AI4" i="1"/>
  <c r="AG4" i="1"/>
  <c r="AD4" i="1"/>
  <c r="W4" i="1"/>
  <c r="Y4" i="1" s="1"/>
  <c r="AA4" i="1" s="1"/>
  <c r="AE4" i="1" s="1"/>
  <c r="BA3" i="1"/>
  <c r="AV3" i="1"/>
  <c r="AT3" i="1"/>
  <c r="AW3" i="1" s="1"/>
  <c r="AO3" i="1"/>
  <c r="AL3" i="1"/>
  <c r="AI3" i="1"/>
  <c r="AG3" i="1"/>
  <c r="AD3" i="1"/>
  <c r="W3" i="1"/>
  <c r="Y3" i="1" s="1"/>
  <c r="AA3" i="1" s="1"/>
  <c r="BA2" i="1"/>
  <c r="AV2" i="1"/>
  <c r="AT2" i="1"/>
  <c r="AW2" i="1" s="1"/>
  <c r="AO2" i="1"/>
  <c r="AL2" i="1"/>
  <c r="AI2" i="1"/>
  <c r="AG2" i="1"/>
  <c r="AD2" i="1"/>
  <c r="W2" i="1"/>
  <c r="Y2" i="1" s="1"/>
  <c r="AA2" i="1" s="1"/>
  <c r="AE2" i="1" s="1"/>
  <c r="AW4" i="1" l="1"/>
  <c r="AP5" i="1"/>
  <c r="AQ5" i="1" s="1"/>
  <c r="AE3" i="1"/>
  <c r="AJ3" i="1"/>
  <c r="AP3" i="1" s="1"/>
  <c r="AQ3" i="1" s="1"/>
  <c r="AJ2" i="1"/>
  <c r="AP2" i="1" s="1"/>
  <c r="AQ2" i="1" s="1"/>
  <c r="AP4" i="1"/>
  <c r="AQ4" i="1" s="1"/>
  <c r="AZ5" i="1" l="1"/>
  <c r="AR5" i="1"/>
  <c r="AZ3" i="1"/>
  <c r="AR3" i="1"/>
  <c r="AZ2" i="1"/>
  <c r="AR2" i="1"/>
  <c r="AR4" i="1"/>
  <c r="AZ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74E5AB34-9C06-4FB6-8D99-A66FF96EA4B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A63702ED-404F-4138-B598-9487B2B0E7E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71BAF99F-9F72-4B22-B3D9-27DAB5BFEFF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F8D32A83-9ED3-4E27-8918-B582B5CF438C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1ED44126-30D8-4ABE-B9F4-155448B26CE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8BC70AE4-06BA-4EB5-98BE-43381765BE0D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87FA266D-849A-43D2-893A-B94986C9B15D}">
      <text>
        <r>
          <rPr>
            <sz val="11"/>
            <rFont val="Calibri"/>
            <family val="2"/>
          </rPr>
          <t>[JLA Standard Price]*[General Charge %]</t>
        </r>
      </text>
    </comment>
    <comment ref="AJ1" authorId="0" shapeId="0" xr:uid="{CA250CF3-BC38-48C2-B6E2-304A3AAB034E}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L1" authorId="0" shapeId="0" xr:uid="{0318A047-2BDC-4680-9568-3AF6609A3A45}">
      <text>
        <r>
          <rPr>
            <sz val="11"/>
            <rFont val="Calibri"/>
            <family val="2"/>
          </rPr>
          <t>[JLA Standard Price]*[Warehouse Charge %]</t>
        </r>
      </text>
    </comment>
    <comment ref="AO1" authorId="0" shapeId="0" xr:uid="{A9A0B309-738E-4914-AABD-D3B66B3F3431}">
      <text>
        <r>
          <rPr>
            <sz val="11"/>
            <rFont val="Calibri"/>
            <family val="2"/>
          </rPr>
          <t>[JLA Standard Price]*[Load 1 %]</t>
        </r>
      </text>
    </comment>
    <comment ref="AP1" authorId="0" shapeId="0" xr:uid="{9E2CDC5C-D521-40D6-B6D7-FDEF73BEF9F5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Q1" authorId="0" shapeId="0" xr:uid="{9C07C929-49E7-42E5-AD50-65072C53871A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378BE63D-B7D0-41D3-B3E4-5031B4E9F589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T1" authorId="0" shapeId="0" xr:uid="{722A9DC1-B00F-495C-BB34-35261553A619}">
      <text>
        <r>
          <rPr>
            <sz val="11"/>
            <rFont val="Calibri"/>
            <family val="2"/>
          </rPr>
          <t>[JLA Standard Price]*1.05</t>
        </r>
      </text>
    </comment>
    <comment ref="AV1" authorId="0" shapeId="0" xr:uid="{83A9B3D1-96E2-4FE1-AF75-7DB82ADF46E8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W1" authorId="0" shapeId="0" xr:uid="{362A5AA5-07A4-4772-9DD1-A06CD263B79C}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AZ1" authorId="0" shapeId="0" xr:uid="{F06E8A74-00E7-496F-B6E8-94CA4F653290}">
      <text>
        <r>
          <rPr>
            <sz val="11"/>
            <rFont val="Calibri"/>
            <family val="2"/>
          </rPr>
          <t>[LDP Cost with Load $]*[Annual Qty]</t>
        </r>
      </text>
    </comment>
    <comment ref="BA1" authorId="0" shapeId="0" xr:uid="{B5B8553C-F40C-4985-B425-655361052C93}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<sst xmlns="http://schemas.openxmlformats.org/spreadsheetml/2006/main" count="97" uniqueCount="69">
  <si>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</si>
  <si>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</si>
  <si>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</si>
  <si>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</si>
  <si>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</si>
  <si>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</si>
  <si>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</si>
  <si>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</si>
  <si>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</si>
  <si>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</si>
  <si>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</si>
  <si>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</si>
  <si>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</si>
  <si>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</si>
  <si>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</si>
  <si>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</si>
  <si>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</si>
  <si>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</si>
  <si>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</si>
  <si>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</si>
  <si>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</si>
  <si>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</si>
  <si>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</si>
  <si>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</si>
  <si>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</si>
  <si>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</si>
  <si>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</si>
  <si>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</si>
  <si>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</si>
  <si>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</si>
  <si>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</si>
  <si>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</si>
  <si>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</si>
  <si>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</si>
  <si>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</si>
  <si>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</si>
  <si>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</si>
  <si>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</si>
  <si>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</si>
  <si>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</si>
  <si>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</si>
  <si>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</si>
  <si>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</si>
  <si>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</si>
  <si>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</si>
  <si>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</si>
  <si>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</si>
  <si>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</si>
  <si>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</si>
  <si>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</si>
  <si>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</si>
  <si>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</si>
  <si>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</si>
  <si>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</t>
  </si>
  <si>
    <t>BATH TOWEL</t>
  </si>
  <si>
    <t>Diagonal Ribbed Quick Dry Towel</t>
  </si>
  <si>
    <t>6PC Towel Set</t>
  </si>
  <si>
    <t>100% Cotton
500gsm</t>
  </si>
  <si>
    <t>Bath : 30x56" (2)
Hand : 18x28" (2)
Wash: 13x13" (2)</t>
  </si>
  <si>
    <t>mixed</t>
  </si>
  <si>
    <t>Piece</t>
  </si>
  <si>
    <t>Normal</t>
  </si>
  <si>
    <t>6302.60.0020</t>
  </si>
  <si>
    <t>Hand Towel Set of 4</t>
  </si>
  <si>
    <t>Hand : 18x28" (4)</t>
  </si>
  <si>
    <t>Washcloths Set of 6</t>
  </si>
  <si>
    <t>Wash: 13x13" (6)</t>
  </si>
  <si>
    <t>Bath Towel Set of 4</t>
  </si>
  <si>
    <t>Bath : 30x56"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</si>
</sst>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[$$-409]#,##0.00;\-[$$-409]#,##0.00"/>
    <numFmt numFmtId="167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10" fontId="6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4" fontId="1" fillId="7" borderId="2" xfId="1" applyNumberFormat="1" applyFill="1" applyBorder="1" applyAlignment="1">
      <alignment wrapText="1"/>
    </xf>
    <xf numFmtId="164" fontId="1" fillId="0" borderId="2" xfId="0" applyNumberFormat="1" applyFon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64" fontId="0" fillId="7" borderId="2" xfId="0" applyNumberFormat="1" applyFill="1" applyBorder="1" applyAlignment="1">
      <alignment wrapText="1"/>
    </xf>
    <xf numFmtId="10" fontId="0" fillId="0" borderId="2" xfId="3" applyNumberFormat="1" applyFont="1" applyFill="1" applyBorder="1" applyAlignment="1"/>
    <xf numFmtId="164" fontId="0" fillId="0" borderId="0" xfId="0" applyNumberFormat="1"/>
    <xf numFmtId="165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BBEF4650-0ED0-41B7-90CA-D244943A7355}"/>
    <cellStyle name="Normal 2 18 2" xfId="2" xr:uid="{23CAD6DC-FCF6-439C-BFCE-F0673669DAE4}"/>
    <cellStyle name="Percent 2" xfId="3" xr:uid="{90947207-CB9C-45B2-B1A0-D1C0341A5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06FD-173A-4BB5-910B-5C6F751C8BF7}">
  <dimension ref="A1:BC6"/>
  <sheetViews>
    <sheetView tabSelected="1" zoomScale="99" zoomScaleNormal="99" workbookViewId="0">
      <selection activeCell="G9" sqref="G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9" customWidth="1"/>
    <col min="19" max="19" width="8.7265625" style="49" customWidth="1"/>
    <col min="20" max="20" width="7.1796875" style="49" customWidth="1"/>
    <col min="21" max="21" width="9" style="50" customWidth="1"/>
    <col min="22" max="22" width="6.26953125" style="51" customWidth="1"/>
    <col min="23" max="24" width="10" style="50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5.90625" style="4" customWidth="1"/>
    <col min="34" max="34" width="8.6328125" style="3" customWidth="1"/>
    <col min="35" max="35" width="8.90625" style="4" customWidth="1"/>
    <col min="36" max="36" width="10.54296875" style="4" customWidth="1"/>
    <col min="37" max="37" width="11.6328125" style="3" customWidth="1"/>
    <col min="38" max="38" width="10.90625" style="4" customWidth="1"/>
    <col min="39" max="39" width="7.81640625" style="4" customWidth="1"/>
    <col min="40" max="40" width="8.08984375" style="3" customWidth="1"/>
    <col min="41" max="41" width="9.26953125" style="4" customWidth="1"/>
    <col min="42" max="42" width="7.81640625" style="4" customWidth="1"/>
    <col min="43" max="43" width="9.6328125" style="4" customWidth="1"/>
    <col min="44" max="44" width="7.7265625" style="4" customWidth="1"/>
    <col min="45" max="46" width="12.1796875" style="4" customWidth="1"/>
    <col min="47" max="47" width="9.1796875" style="2" customWidth="1"/>
    <col min="48" max="50" width="12.7265625" style="2" customWidth="1"/>
    <col min="51" max="51" width="9.1796875" style="2"/>
    <col min="52" max="52" width="11.54296875" style="4" customWidth="1"/>
    <col min="53" max="53" width="13.36328125" style="4" customWidth="1"/>
    <col min="54" max="54" width="11.90625" style="2" customWidth="1"/>
    <col min="55" max="55" width="13" style="2" customWidth="1"/>
    <col min="56" max="16384" width="9.1796875" style="2"/>
  </cols>
  <sheetData>
    <row r="1" spans="1:55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5" t="s">
        <v>25</v>
      </c>
      <c r="AA1" s="19" t="s">
        <v>26</v>
      </c>
      <c r="AB1" s="5" t="s">
        <v>27</v>
      </c>
      <c r="AC1" s="20" t="s">
        <v>28</v>
      </c>
      <c r="AD1" s="21" t="s">
        <v>29</v>
      </c>
      <c r="AE1" s="19" t="s">
        <v>30</v>
      </c>
      <c r="AF1" s="20" t="s">
        <v>31</v>
      </c>
      <c r="AG1" s="19" t="s">
        <v>32</v>
      </c>
      <c r="AH1" s="20" t="s">
        <v>33</v>
      </c>
      <c r="AI1" s="19" t="s">
        <v>34</v>
      </c>
      <c r="AJ1" s="19" t="s">
        <v>35</v>
      </c>
      <c r="AK1" s="20" t="s">
        <v>36</v>
      </c>
      <c r="AL1" s="19" t="s">
        <v>37</v>
      </c>
      <c r="AM1" s="22" t="s">
        <v>38</v>
      </c>
      <c r="AN1" s="20" t="s">
        <v>39</v>
      </c>
      <c r="AO1" s="19" t="s">
        <v>40</v>
      </c>
      <c r="AP1" s="19" t="s">
        <v>41</v>
      </c>
      <c r="AQ1" s="23" t="s">
        <v>42</v>
      </c>
      <c r="AR1" s="24" t="s">
        <v>43</v>
      </c>
      <c r="AS1" s="25" t="s">
        <v>44</v>
      </c>
      <c r="AT1" s="24" t="s">
        <v>45</v>
      </c>
      <c r="AU1" s="26" t="s">
        <v>46</v>
      </c>
      <c r="AV1" s="24" t="s">
        <v>47</v>
      </c>
      <c r="AW1" s="24" t="s">
        <v>48</v>
      </c>
      <c r="AX1" s="27" t="s">
        <v>49</v>
      </c>
      <c r="AY1" s="5" t="s">
        <v>50</v>
      </c>
      <c r="AZ1" s="19" t="s">
        <v>51</v>
      </c>
      <c r="BA1" s="19" t="s">
        <v>52</v>
      </c>
    </row>
    <row r="2" spans="1:55" customFormat="1" x14ac:dyDescent="0.35">
      <c r="A2" s="28">
        <v>1</v>
      </c>
      <c r="B2" s="29"/>
      <c r="C2" s="29"/>
      <c r="D2" s="29" t="s">
        <v>53</v>
      </c>
      <c r="E2" s="29"/>
      <c r="F2" s="29" t="s">
        <v>54</v>
      </c>
      <c r="G2" s="30" t="s">
        <v>55</v>
      </c>
      <c r="H2" s="29" t="s">
        <v>56</v>
      </c>
      <c r="I2" s="29" t="s">
        <v>56</v>
      </c>
      <c r="J2" s="29" t="s">
        <v>57</v>
      </c>
      <c r="K2" s="31" t="s">
        <v>58</v>
      </c>
      <c r="L2" s="29" t="s">
        <v>59</v>
      </c>
      <c r="M2" s="29"/>
      <c r="N2" s="29"/>
      <c r="O2" s="29" t="s">
        <v>60</v>
      </c>
      <c r="P2" s="32">
        <v>8.64</v>
      </c>
      <c r="Q2" s="29" t="s">
        <v>61</v>
      </c>
      <c r="R2" s="33">
        <v>37</v>
      </c>
      <c r="S2" s="33">
        <v>27</v>
      </c>
      <c r="T2" s="33">
        <v>18</v>
      </c>
      <c r="U2" s="34"/>
      <c r="V2" s="35">
        <v>1</v>
      </c>
      <c r="W2" s="36">
        <f>IF(R2="","",R2*S2*T2/1000000)</f>
        <v>1.7982000000000001E-2</v>
      </c>
      <c r="X2" s="34">
        <v>56</v>
      </c>
      <c r="Y2" s="37">
        <f>IF(V2="","",X2/W2*V2)</f>
        <v>3114.2253364475582</v>
      </c>
      <c r="Z2" s="38">
        <v>3200</v>
      </c>
      <c r="AA2" s="39">
        <f>IF(ISERROR(Z2/Y2),"",Z2/Y2)</f>
        <v>1.0275428571428573</v>
      </c>
      <c r="AB2" s="29" t="s">
        <v>62</v>
      </c>
      <c r="AC2" s="40">
        <v>0.191</v>
      </c>
      <c r="AD2" s="39">
        <f t="shared" ref="AD2:AD5" si="0">IF(ISERROR(P2*AC2),"",P2*AC2)</f>
        <v>1.6502400000000002</v>
      </c>
      <c r="AE2" s="39">
        <f t="shared" ref="AE2:AE5" si="1">IF(ISERROR(P2+AA2+AD2),"",P2+AA2+AD2)</f>
        <v>11.317782857142857</v>
      </c>
      <c r="AF2" s="41">
        <v>0.05</v>
      </c>
      <c r="AG2" s="39">
        <f t="shared" ref="AG2:AG5" si="2">IF(ISERROR(AS2*AF2),"",AS2*AF2)</f>
        <v>1.25</v>
      </c>
      <c r="AH2" s="41">
        <v>0.06</v>
      </c>
      <c r="AI2" s="39">
        <f t="shared" ref="AI2:AI5" si="3">IF(ISERROR(AS2*AH2),"",AS2*AH2)</f>
        <v>1.5</v>
      </c>
      <c r="AJ2" s="42">
        <f>IF((AT2-AS2)&lt;2.5,2.5-(AT2-AS2),0)</f>
        <v>1.25</v>
      </c>
      <c r="AK2" s="41">
        <v>0.1</v>
      </c>
      <c r="AL2" s="39">
        <f t="shared" ref="AL2:AL5" si="4">IF(ISERROR(AS2*AK2),"",AS2*AK2)</f>
        <v>2.5</v>
      </c>
      <c r="AM2" s="43"/>
      <c r="AN2" s="41">
        <v>0</v>
      </c>
      <c r="AO2" s="39">
        <f t="shared" ref="AO2:AO5" si="5">IF(ISERROR(AS2*AN2),"",AS2*AN2)</f>
        <v>0</v>
      </c>
      <c r="AP2" s="39">
        <f t="shared" ref="AP2:AP5" si="6">IF(ISERROR(AG2+AI2+AJ2+AL2+AO2),"",AG2+AI2+AJ2+AL2+AO2)</f>
        <v>6.5</v>
      </c>
      <c r="AQ2" s="39">
        <f t="shared" ref="AQ2:AQ5" si="7">IF(ISERROR(AE2+AP2),"",AE2+AP2)</f>
        <v>17.817782857142859</v>
      </c>
      <c r="AR2" s="44">
        <f t="shared" ref="AR2:AR5" si="8">IF(ISERROR((AS2-AQ2)/AS2),"",(AS2-AQ2)/AS2)</f>
        <v>0.28728868571428562</v>
      </c>
      <c r="AS2" s="45">
        <v>25</v>
      </c>
      <c r="AT2" s="46">
        <f>IF(ISERROR(AS2*1.05),"",AS2*1.05)</f>
        <v>26.25</v>
      </c>
      <c r="AU2" s="45">
        <v>49.99</v>
      </c>
      <c r="AV2" s="44">
        <f>IF(ISERROR((AU2-AS2)/AU2),"",(AU2-AS2)/AU2)</f>
        <v>0.49989997999599922</v>
      </c>
      <c r="AW2" s="44">
        <f>IF(ISERROR((AU2-AT2)/AU2),"",(AU2-AT2)/AU2)</f>
        <v>0.47489497899579919</v>
      </c>
      <c r="AX2" s="47"/>
      <c r="AY2" s="29">
        <v>6510</v>
      </c>
      <c r="AZ2" s="39">
        <f>IF(ISERROR(AQ2*AY2),"",AQ2*AY2)</f>
        <v>115993.76640000001</v>
      </c>
      <c r="BA2" s="39">
        <f>IF(ISERROR(AS2*AY2),"",AS2*AY2)</f>
        <v>162750</v>
      </c>
      <c r="BB2" s="48"/>
      <c r="BC2" s="48"/>
    </row>
    <row r="3" spans="1:55" customFormat="1" x14ac:dyDescent="0.35">
      <c r="A3" s="28">
        <v>2</v>
      </c>
      <c r="B3" s="29"/>
      <c r="C3" s="29"/>
      <c r="D3" s="29" t="s">
        <v>53</v>
      </c>
      <c r="E3" s="29"/>
      <c r="F3" s="29" t="s">
        <v>54</v>
      </c>
      <c r="G3" s="30" t="s">
        <v>55</v>
      </c>
      <c r="H3" s="29" t="s">
        <v>63</v>
      </c>
      <c r="I3" s="29" t="s">
        <v>63</v>
      </c>
      <c r="J3" s="29" t="s">
        <v>57</v>
      </c>
      <c r="K3" s="31" t="s">
        <v>64</v>
      </c>
      <c r="L3" s="29" t="s">
        <v>59</v>
      </c>
      <c r="M3" s="29"/>
      <c r="N3" s="29"/>
      <c r="O3" s="29" t="s">
        <v>60</v>
      </c>
      <c r="P3" s="32">
        <v>3.67</v>
      </c>
      <c r="Q3" s="29" t="s">
        <v>61</v>
      </c>
      <c r="R3" s="33">
        <v>37</v>
      </c>
      <c r="S3" s="33">
        <v>25</v>
      </c>
      <c r="T3" s="33">
        <v>8</v>
      </c>
      <c r="U3" s="34"/>
      <c r="V3" s="35">
        <v>1</v>
      </c>
      <c r="W3" s="36">
        <f t="shared" ref="W3:W5" si="9">IF(R3="","",R3*S3*T3/1000000)</f>
        <v>7.4000000000000003E-3</v>
      </c>
      <c r="X3" s="34">
        <v>56</v>
      </c>
      <c r="Y3" s="37">
        <f t="shared" ref="Y3:Y5" si="10">IF(V3="","",X3/W3*V3)</f>
        <v>7567.5675675675675</v>
      </c>
      <c r="Z3" s="38">
        <v>3200</v>
      </c>
      <c r="AA3" s="39">
        <f t="shared" ref="AA3:AA5" si="11">IF(ISERROR(Z3/Y3),"",Z3/Y3)</f>
        <v>0.42285714285714288</v>
      </c>
      <c r="AB3" s="29" t="s">
        <v>62</v>
      </c>
      <c r="AC3" s="40">
        <v>0.191</v>
      </c>
      <c r="AD3" s="39">
        <f t="shared" si="0"/>
        <v>0.70096999999999998</v>
      </c>
      <c r="AE3" s="39">
        <f t="shared" si="1"/>
        <v>4.7938271428571424</v>
      </c>
      <c r="AF3" s="41">
        <v>0.05</v>
      </c>
      <c r="AG3" s="39">
        <f t="shared" si="2"/>
        <v>0.55000000000000004</v>
      </c>
      <c r="AH3" s="41">
        <v>0.06</v>
      </c>
      <c r="AI3" s="39">
        <f t="shared" si="3"/>
        <v>0.65999999999999992</v>
      </c>
      <c r="AJ3" s="42">
        <f t="shared" ref="AJ3:AJ5" si="12">IF((AT3-AS3)&lt;2.5,2.5-(AT3-AS3),0)</f>
        <v>1.9499999999999993</v>
      </c>
      <c r="AK3" s="41">
        <v>0.1</v>
      </c>
      <c r="AL3" s="39">
        <f t="shared" si="4"/>
        <v>1.1000000000000001</v>
      </c>
      <c r="AM3" s="43"/>
      <c r="AN3" s="41">
        <v>0</v>
      </c>
      <c r="AO3" s="39">
        <f t="shared" si="5"/>
        <v>0</v>
      </c>
      <c r="AP3" s="39">
        <f t="shared" si="6"/>
        <v>4.26</v>
      </c>
      <c r="AQ3" s="39">
        <f t="shared" si="7"/>
        <v>9.0538271428571413</v>
      </c>
      <c r="AR3" s="44">
        <f t="shared" si="8"/>
        <v>0.17692480519480533</v>
      </c>
      <c r="AS3" s="45">
        <v>11</v>
      </c>
      <c r="AT3" s="46">
        <f t="shared" ref="AT3:AT5" si="13">IF(ISERROR(AS3*1.05),"",AS3*1.05)</f>
        <v>11.55</v>
      </c>
      <c r="AU3" s="45">
        <v>21.99</v>
      </c>
      <c r="AV3" s="44">
        <f t="shared" ref="AV3:AV5" si="14">IF(ISERROR((AU3-AS3)/AU3),"",(AU3-AS3)/AU3)</f>
        <v>0.49977262391996358</v>
      </c>
      <c r="AW3" s="44">
        <f t="shared" ref="AW3:AW5" si="15">IF(ISERROR((AU3-AT3*1.07)/AU3),"",(AU3-AT3*1.07)/AU3)</f>
        <v>0.43799454297407903</v>
      </c>
      <c r="AX3" s="47"/>
      <c r="AY3" s="29">
        <v>2592</v>
      </c>
      <c r="AZ3" s="39">
        <f t="shared" ref="AZ3:AZ5" si="16">IF(ISERROR(AQ3*AY3),"",AQ3*AY3)</f>
        <v>23467.519954285712</v>
      </c>
      <c r="BA3" s="39">
        <f t="shared" ref="BA3:BA5" si="17">IF(ISERROR(AS3*AY3),"",AS3*AY3)</f>
        <v>28512</v>
      </c>
      <c r="BB3" s="48"/>
      <c r="BC3" s="48"/>
    </row>
    <row r="4" spans="1:55" customFormat="1" x14ac:dyDescent="0.35">
      <c r="A4" s="28">
        <v>3</v>
      </c>
      <c r="B4" s="29"/>
      <c r="C4" s="29"/>
      <c r="D4" s="29" t="s">
        <v>53</v>
      </c>
      <c r="E4" s="29"/>
      <c r="F4" s="29" t="s">
        <v>54</v>
      </c>
      <c r="G4" s="30" t="s">
        <v>55</v>
      </c>
      <c r="H4" s="29" t="s">
        <v>65</v>
      </c>
      <c r="I4" s="29" t="s">
        <v>65</v>
      </c>
      <c r="J4" s="29" t="s">
        <v>57</v>
      </c>
      <c r="K4" s="31" t="s">
        <v>66</v>
      </c>
      <c r="L4" s="29" t="s">
        <v>59</v>
      </c>
      <c r="M4" s="29"/>
      <c r="N4" s="29"/>
      <c r="O4" s="29" t="s">
        <v>60</v>
      </c>
      <c r="P4" s="32">
        <v>2.0299999999999998</v>
      </c>
      <c r="Q4" s="29" t="s">
        <v>61</v>
      </c>
      <c r="R4" s="33">
        <v>35</v>
      </c>
      <c r="S4" s="33">
        <v>18</v>
      </c>
      <c r="T4" s="33">
        <v>8</v>
      </c>
      <c r="U4" s="34"/>
      <c r="V4" s="35">
        <v>1</v>
      </c>
      <c r="W4" s="36">
        <f t="shared" si="9"/>
        <v>5.0400000000000002E-3</v>
      </c>
      <c r="X4" s="34">
        <v>56</v>
      </c>
      <c r="Y4" s="37">
        <f t="shared" si="10"/>
        <v>11111.111111111111</v>
      </c>
      <c r="Z4" s="38">
        <v>3200</v>
      </c>
      <c r="AA4" s="39">
        <f t="shared" si="11"/>
        <v>0.28799999999999998</v>
      </c>
      <c r="AB4" s="29" t="s">
        <v>62</v>
      </c>
      <c r="AC4" s="40">
        <v>0.191</v>
      </c>
      <c r="AD4" s="39">
        <f t="shared" si="0"/>
        <v>0.38772999999999996</v>
      </c>
      <c r="AE4" s="39">
        <f t="shared" si="1"/>
        <v>2.7057299999999995</v>
      </c>
      <c r="AF4" s="41">
        <v>0.05</v>
      </c>
      <c r="AG4" s="39">
        <f t="shared" si="2"/>
        <v>0.4</v>
      </c>
      <c r="AH4" s="41">
        <v>0.06</v>
      </c>
      <c r="AI4" s="39">
        <f t="shared" si="3"/>
        <v>0.48</v>
      </c>
      <c r="AJ4" s="42">
        <f t="shared" si="12"/>
        <v>2.0999999999999996</v>
      </c>
      <c r="AK4" s="41">
        <v>0.1</v>
      </c>
      <c r="AL4" s="39">
        <f t="shared" si="4"/>
        <v>0.8</v>
      </c>
      <c r="AM4" s="43"/>
      <c r="AN4" s="41">
        <v>0</v>
      </c>
      <c r="AO4" s="39">
        <f t="shared" si="5"/>
        <v>0</v>
      </c>
      <c r="AP4" s="39">
        <f t="shared" si="6"/>
        <v>3.7799999999999994</v>
      </c>
      <c r="AQ4" s="39">
        <f t="shared" si="7"/>
        <v>6.4857299999999984</v>
      </c>
      <c r="AR4" s="44">
        <f t="shared" si="8"/>
        <v>0.18928375000000019</v>
      </c>
      <c r="AS4" s="45">
        <v>8</v>
      </c>
      <c r="AT4" s="46">
        <f t="shared" si="13"/>
        <v>8.4</v>
      </c>
      <c r="AU4" s="45">
        <v>14.99</v>
      </c>
      <c r="AV4" s="44">
        <f t="shared" si="14"/>
        <v>0.46631087391594395</v>
      </c>
      <c r="AW4" s="44">
        <f t="shared" si="15"/>
        <v>0.40040026684456298</v>
      </c>
      <c r="AX4" s="47"/>
      <c r="AY4" s="29">
        <v>1358</v>
      </c>
      <c r="AZ4" s="39">
        <f t="shared" si="16"/>
        <v>8807.6213399999979</v>
      </c>
      <c r="BA4" s="39">
        <f t="shared" si="17"/>
        <v>10864</v>
      </c>
      <c r="BB4" s="48"/>
      <c r="BC4" s="48"/>
    </row>
    <row r="5" spans="1:55" customFormat="1" x14ac:dyDescent="0.35">
      <c r="A5" s="28">
        <v>4</v>
      </c>
      <c r="B5" s="29"/>
      <c r="C5" s="29"/>
      <c r="D5" s="29" t="s">
        <v>53</v>
      </c>
      <c r="E5" s="29"/>
      <c r="F5" s="29" t="s">
        <v>54</v>
      </c>
      <c r="G5" s="30" t="s">
        <v>55</v>
      </c>
      <c r="H5" s="29" t="s">
        <v>67</v>
      </c>
      <c r="I5" s="29" t="s">
        <v>67</v>
      </c>
      <c r="J5" s="29" t="s">
        <v>57</v>
      </c>
      <c r="K5" s="31" t="s">
        <v>68</v>
      </c>
      <c r="L5" s="29" t="s">
        <v>59</v>
      </c>
      <c r="M5" s="29"/>
      <c r="N5" s="29"/>
      <c r="O5" s="29" t="s">
        <v>60</v>
      </c>
      <c r="P5" s="32">
        <v>12.25</v>
      </c>
      <c r="Q5" s="29" t="s">
        <v>61</v>
      </c>
      <c r="R5" s="33">
        <v>40</v>
      </c>
      <c r="S5" s="33">
        <v>30</v>
      </c>
      <c r="T5" s="33">
        <v>17</v>
      </c>
      <c r="U5" s="34"/>
      <c r="V5" s="35">
        <v>1</v>
      </c>
      <c r="W5" s="36">
        <f t="shared" si="9"/>
        <v>2.0400000000000001E-2</v>
      </c>
      <c r="X5" s="34">
        <v>56</v>
      </c>
      <c r="Y5" s="37">
        <f t="shared" si="10"/>
        <v>2745.0980392156862</v>
      </c>
      <c r="Z5" s="38">
        <v>3200</v>
      </c>
      <c r="AA5" s="39">
        <f t="shared" si="11"/>
        <v>1.1657142857142857</v>
      </c>
      <c r="AB5" s="29" t="s">
        <v>62</v>
      </c>
      <c r="AC5" s="40">
        <v>0.191</v>
      </c>
      <c r="AD5" s="39">
        <f t="shared" si="0"/>
        <v>2.33975</v>
      </c>
      <c r="AE5" s="39">
        <f t="shared" si="1"/>
        <v>15.755464285714286</v>
      </c>
      <c r="AF5" s="41">
        <v>0.05</v>
      </c>
      <c r="AG5" s="39">
        <f t="shared" si="2"/>
        <v>1.5</v>
      </c>
      <c r="AH5" s="41">
        <v>0.06</v>
      </c>
      <c r="AI5" s="39">
        <f t="shared" si="3"/>
        <v>1.7999999999999998</v>
      </c>
      <c r="AJ5" s="42">
        <f t="shared" si="12"/>
        <v>1</v>
      </c>
      <c r="AK5" s="41">
        <v>0.1</v>
      </c>
      <c r="AL5" s="39">
        <f t="shared" si="4"/>
        <v>3</v>
      </c>
      <c r="AM5" s="43"/>
      <c r="AN5" s="41">
        <v>0</v>
      </c>
      <c r="AO5" s="39">
        <f t="shared" si="5"/>
        <v>0</v>
      </c>
      <c r="AP5" s="39">
        <f t="shared" si="6"/>
        <v>7.3</v>
      </c>
      <c r="AQ5" s="39">
        <f t="shared" si="7"/>
        <v>23.055464285714287</v>
      </c>
      <c r="AR5" s="44">
        <f t="shared" si="8"/>
        <v>0.23148452380952378</v>
      </c>
      <c r="AS5" s="45">
        <v>30</v>
      </c>
      <c r="AT5" s="46">
        <f t="shared" si="13"/>
        <v>31.5</v>
      </c>
      <c r="AU5" s="45">
        <v>59.99</v>
      </c>
      <c r="AV5" s="44">
        <f t="shared" si="14"/>
        <v>0.4999166527754626</v>
      </c>
      <c r="AW5" s="44">
        <f t="shared" si="15"/>
        <v>0.43815635939323211</v>
      </c>
      <c r="AX5" s="47"/>
      <c r="AY5" s="29">
        <v>1364</v>
      </c>
      <c r="AZ5" s="39">
        <f t="shared" si="16"/>
        <v>31447.653285714288</v>
      </c>
      <c r="BA5" s="39">
        <f t="shared" si="17"/>
        <v>40920</v>
      </c>
      <c r="BB5" s="48"/>
      <c r="BC5" s="48"/>
    </row>
    <row r="6" spans="1:55" x14ac:dyDescent="0.35">
      <c r="AR6" s="3"/>
      <c r="AU6" s="4"/>
      <c r="AV6" s="3"/>
      <c r="AW6" s="3"/>
      <c r="AX6" s="3"/>
      <c r="AY6" s="51"/>
    </row>
  </sheetData>
  <sheetProtection insertRows="0" deleteRows="0" sort="0"/>
  <protectedRanges>
    <protectedRange sqref="AU6:AY6 AA2:AA5 AD2:AI5 AK2:AR5 AV2:AX5 A2:Q5 AJ6:AR6 AJ7:AT236 A6:AI236 W2:Y5" name="Range1"/>
    <protectedRange sqref="R2:U5" name="Range1_2"/>
    <protectedRange sqref="Z2:Z5" name="Range1_3"/>
    <protectedRange sqref="AB2:AC5" name="Range1_4"/>
    <protectedRange sqref="AU2:AU5" name="Range1_5"/>
    <protectedRange sqref="AY2:AY5" name="Range1_6"/>
    <protectedRange sqref="AJ2:AJ5" name="Range1_1"/>
    <protectedRange sqref="AT2:AT5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2025-06-19T22:16:22Z</dcterms:created>
  <dcterms:modified xsi:type="dcterms:W3CDTF">2025-06-19T22:17:26Z</dcterms:modified>
</cp:coreProperties>
</file>