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0A9A6C3-FC39-46C5-BDC5-8E611F7B6453}" xr6:coauthVersionLast="47" xr6:coauthVersionMax="47" xr10:uidLastSave="{00000000-0000-0000-0000-000000000000}"/>
  <bookViews>
    <workbookView xWindow="-110" yWindow="-110" windowWidth="19420" windowHeight="10300" xr2:uid="{870B170F-DACD-4847-B12B-9AB723CABB6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AY3" i="1"/>
  <c r="AU3" i="1"/>
  <c r="AR3" i="1"/>
  <c r="AO3" i="1"/>
  <c r="AM3" i="1"/>
  <c r="AK3" i="1"/>
  <c r="AG3" i="1"/>
  <c r="AH3" i="1" s="1"/>
  <c r="AB3" i="1"/>
  <c r="AC3" i="1" s="1"/>
  <c r="AE3" i="1" s="1"/>
  <c r="AI3" i="1" s="1"/>
  <c r="S3" i="1"/>
  <c r="BE2" i="1"/>
  <c r="AY2" i="1"/>
  <c r="AU2" i="1"/>
  <c r="AR2" i="1"/>
  <c r="AO2" i="1"/>
  <c r="AM2" i="1"/>
  <c r="AK2" i="1"/>
  <c r="AG2" i="1"/>
  <c r="AH2" i="1" s="1"/>
  <c r="AB2" i="1"/>
  <c r="AC2" i="1" s="1"/>
  <c r="AE2" i="1" s="1"/>
  <c r="S2" i="1"/>
  <c r="AV2" i="1" l="1"/>
  <c r="AI2" i="1"/>
  <c r="AV3" i="1"/>
  <c r="AW3" i="1" s="1"/>
  <c r="AX3" i="1" s="1"/>
  <c r="BD3" i="1" s="1"/>
  <c r="AW2" i="1" l="1"/>
  <c r="AX2" i="1" s="1"/>
  <c r="B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415E057-451D-4182-B1EB-FE3990F871E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8C5BD57D-0E05-44EC-A2E8-A4F5317B292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29EC254D-B3AB-434D-98C7-124EC1F05FC7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2BF3106F-F06C-4DB2-A60A-CCA126BEE63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AD7214F4-6870-40F1-A32B-E6C53825F16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B0196495-615D-4BFB-BCB5-1F8A75CEEC7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C5201C31-E9D9-47CD-B833-539E4A9FA920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8FA0F461-B244-4438-8506-01220B4F60DB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BC7CDCD9-4BB4-4BC1-AE68-661B4EA55D3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B96FC0FB-C1B3-4E74-909B-A2ED265A1832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03AEC9C9-DC72-4DD4-A99B-36AA076F5FEC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16010462-60EE-46BB-A2C3-44C64013A573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48835149-DF8D-4ACC-AA05-AA15FF3E4725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E587F838-EA28-41EA-AE57-48605E592E5F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1B1B8561-7D32-4FF7-870B-928D4BB67975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63566B2-2A1F-4FD9-B4FE-5ADD282CE181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B974A367-EB2C-450B-BEA8-92ED664E58BE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21FB028C-B07C-46EE-BDC1-C134D57B0D0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A69062C3-EA6A-4CE5-A7D5-E7AF64BE648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<sst xmlns="http://schemas.openxmlformats.org/spreadsheetml/2006/main" count="87" uniqueCount="75">
  <si>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</si>
  <si>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</si>
  <si>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</si>
  <si>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</si>
  <si>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</si>
  <si>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</si>
  <si>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</si>
  <si>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</si>
  <si>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</si>
  <si>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</si>
  <si>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</si>
  <si>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</si>
  <si>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</si>
  <si>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</si>
  <si>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</si>
  <si>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</si>
  <si>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</si>
  <si>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</si>
  <si>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</si>
  <si>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</si>
  <si>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</si>
  <si>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</si>
  <si>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</si>
  <si>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</si>
  <si>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</si>
  <si>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</si>
  <si>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</si>
  <si>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</si>
  <si>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</si>
  <si>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</si>
  <si>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</si>
  <si>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</si>
  <si>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</si>
  <si>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</si>
  <si>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</si>
  <si>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</si>
  <si>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</si>
  <si>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</si>
  <si>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</si>
  <si>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</si>
  <si>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</si>
  <si>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</si>
  <si>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</si>
  <si>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</si>
  <si>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</si>
  <si>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</si>
  <si>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</si>
  <si>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</si>
  <si>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</si>
  <si>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</si>
  <si>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</si>
  <si>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</si>
  <si>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</si>
  <si>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</si>
  <si>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</si>
  <si>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</si>
  <si>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</si>
  <si>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 Natori</t>
  </si>
  <si>
    <t>N Natori 5%</t>
  </si>
  <si>
    <t>QUILT</t>
  </si>
  <si>
    <t>Jeju</t>
  </si>
  <si>
    <t>Jeju Quilt mini Set</t>
  </si>
  <si>
    <t xml:space="preserve">Quilt mini set </t>
  </si>
  <si>
    <t xml:space="preserve">Face: 250TC 60% cotton 40% lyocell      Reverse: 140TC 100% cotton     Filling: 180 gsm polyfill </t>
  </si>
  <si>
    <t>F/Q: 92x96"/20x26"(2)</t>
  </si>
  <si>
    <t>Ivory</t>
  </si>
  <si>
    <t>NN14-0235A</t>
  </si>
  <si>
    <t>022164631838</t>
  </si>
  <si>
    <t>Piece</t>
  </si>
  <si>
    <t>Normal</t>
  </si>
  <si>
    <t>9404.40.1000</t>
  </si>
  <si>
    <t>Royalty</t>
  </si>
  <si>
    <t>King: 110x96"/20x36(2)</t>
  </si>
  <si>
    <t>NN14-0236A</t>
  </si>
  <si>
    <t>022164631845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</si>
</sst>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9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9" borderId="3" xfId="0" applyNumberFormat="1" applyFill="1" applyBorder="1" applyAlignment="1">
      <alignment wrapText="1"/>
    </xf>
    <xf numFmtId="1" fontId="0" fillId="9" borderId="3" xfId="0" applyNumberFormat="1" applyFill="1" applyBorder="1" applyAlignment="1">
      <alignment wrapText="1"/>
    </xf>
    <xf numFmtId="165" fontId="0" fillId="9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9" borderId="2" xfId="0" applyNumberFormat="1" applyFill="1" applyBorder="1" applyAlignment="1">
      <alignment wrapText="1"/>
    </xf>
    <xf numFmtId="10" fontId="0" fillId="9" borderId="3" xfId="4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10" fontId="2" fillId="0" borderId="0" xfId="0" applyNumberFormat="1" applyFont="1" applyAlignment="1">
      <alignment horizontal="center" wrapText="1"/>
    </xf>
  </cellXfs>
  <cellStyles count="5">
    <cellStyle name="Currency 2" xfId="3" xr:uid="{9AC70DFE-8E12-4E69-BCC4-C09D2DD02A82}"/>
    <cellStyle name="Normal" xfId="0" builtinId="0"/>
    <cellStyle name="Normal 2" xfId="1" xr:uid="{2F672659-670C-45BF-9B24-2B03DE27B4DA}"/>
    <cellStyle name="Normal 2 18 2" xfId="2" xr:uid="{2C155A40-C41D-49EA-A0F6-59F005F5A2A9}"/>
    <cellStyle name="Percent 2" xfId="4" xr:uid="{3F5F3B4E-45E8-4FB8-9486-817FAEFB2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9F47-EDC4-4D74-AEB3-EEF4F3E5DF0A}">
  <dimension ref="A1:BE4"/>
  <sheetViews>
    <sheetView tabSelected="1" workbookViewId="0">
      <selection activeCell="AQ10" sqref="AQ10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8.72656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453125" style="5" customWidth="1"/>
    <col min="36" max="36" width="7.81640625" style="8" customWidth="1"/>
    <col min="37" max="37" width="5.81640625" style="5" customWidth="1"/>
    <col min="38" max="38" width="8.1796875" style="8" customWidth="1"/>
    <col min="39" max="39" width="9.26953125" style="5" customWidth="1"/>
    <col min="40" max="40" width="11.54296875" style="8" customWidth="1"/>
    <col min="41" max="41" width="10.81640625" style="5" customWidth="1"/>
    <col min="42" max="42" width="9.54296875" style="2" customWidth="1"/>
    <col min="43" max="43" width="9.54296875" style="8" customWidth="1"/>
    <col min="44" max="44" width="6.453125" style="5" customWidth="1"/>
    <col min="45" max="45" width="9.54296875" style="5" customWidth="1"/>
    <col min="46" max="46" width="8.26953125" style="8" customWidth="1"/>
    <col min="47" max="47" width="7.1796875" style="8" customWidth="1"/>
    <col min="48" max="48" width="7.81640625" style="5" customWidth="1"/>
    <col min="49" max="49" width="9.54296875" style="5" customWidth="1"/>
    <col min="50" max="50" width="7.7265625" style="5" customWidth="1"/>
    <col min="51" max="51" width="12.1796875" style="8" customWidth="1"/>
    <col min="52" max="52" width="12.1796875" style="5" customWidth="1"/>
    <col min="53" max="53" width="9.1796875" style="2" customWidth="1"/>
    <col min="54" max="55" width="9.1796875" style="2"/>
    <col min="56" max="56" width="10.453125" style="5" customWidth="1"/>
    <col min="57" max="57" width="10.81640625" style="5" customWidth="1"/>
    <col min="58" max="16384" width="9.1796875" style="2"/>
  </cols>
  <sheetData>
    <row r="1" spans="1:57" ht="68.150000000000006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55" t="s">
        <v>45</v>
      </c>
      <c r="AU1" s="28" t="s">
        <v>46</v>
      </c>
      <c r="AV1" s="28" t="s">
        <v>47</v>
      </c>
      <c r="AW1" s="32" t="s">
        <v>48</v>
      </c>
      <c r="AX1" s="33" t="s">
        <v>49</v>
      </c>
      <c r="AY1" s="32" t="s">
        <v>50</v>
      </c>
      <c r="AZ1" s="34" t="s">
        <v>51</v>
      </c>
      <c r="BA1" s="35" t="s">
        <v>52</v>
      </c>
      <c r="BB1" s="35" t="s">
        <v>53</v>
      </c>
      <c r="BC1" s="11" t="s">
        <v>54</v>
      </c>
      <c r="BD1" s="36" t="s">
        <v>55</v>
      </c>
      <c r="BE1" s="36" t="s">
        <v>56</v>
      </c>
    </row>
    <row r="2" spans="1:57" ht="62.15" customHeight="1" x14ac:dyDescent="0.35">
      <c r="A2" s="37">
        <v>1</v>
      </c>
      <c r="B2" s="38"/>
      <c r="C2" s="38"/>
      <c r="D2" s="38" t="s">
        <v>57</v>
      </c>
      <c r="E2" s="38" t="s">
        <v>58</v>
      </c>
      <c r="F2" s="38" t="s">
        <v>59</v>
      </c>
      <c r="G2" s="38" t="s">
        <v>60</v>
      </c>
      <c r="H2" s="38" t="s">
        <v>61</v>
      </c>
      <c r="I2" s="38" t="s">
        <v>62</v>
      </c>
      <c r="J2" s="38" t="s">
        <v>63</v>
      </c>
      <c r="K2" s="38" t="s">
        <v>64</v>
      </c>
      <c r="L2" s="38" t="s">
        <v>65</v>
      </c>
      <c r="M2" s="39"/>
      <c r="N2" s="40" t="s">
        <v>66</v>
      </c>
      <c r="O2" s="41" t="s">
        <v>67</v>
      </c>
      <c r="P2" s="38" t="s">
        <v>68</v>
      </c>
      <c r="Q2" s="42">
        <v>210.3</v>
      </c>
      <c r="R2" s="43">
        <v>8.1</v>
      </c>
      <c r="S2" s="44">
        <f t="shared" ref="S2:S3" si="0">IF(ISERROR(Q2/R2),"",Q2/R2)</f>
        <v>25.962962962962965</v>
      </c>
      <c r="T2" s="45">
        <v>25.96</v>
      </c>
      <c r="U2" s="10"/>
      <c r="V2" s="38" t="s">
        <v>69</v>
      </c>
      <c r="W2" s="46">
        <v>46</v>
      </c>
      <c r="X2" s="46">
        <v>41</v>
      </c>
      <c r="Y2" s="46">
        <v>23</v>
      </c>
      <c r="Z2" s="43"/>
      <c r="AA2" s="47">
        <v>1</v>
      </c>
      <c r="AB2" s="48">
        <f>IF(W2="","",W2*X2*Y2/1000000)</f>
        <v>4.3378E-2</v>
      </c>
      <c r="AC2" s="49">
        <f>IF(AA2="","",65/AB2*AA2)</f>
        <v>1498.4554382405827</v>
      </c>
      <c r="AD2" s="38">
        <v>3800</v>
      </c>
      <c r="AE2" s="50">
        <f>IF(ISERROR(AD2/AC2),"",AD2/AC2)</f>
        <v>2.5359446153846155</v>
      </c>
      <c r="AF2" s="38" t="s">
        <v>70</v>
      </c>
      <c r="AG2" s="51">
        <f>4.4%+30%</f>
        <v>0.34399999999999997</v>
      </c>
      <c r="AH2" s="50">
        <f>IF(ISERROR(T2*AG2),"",T2*AG2)</f>
        <v>8.9302399999999995</v>
      </c>
      <c r="AI2" s="50">
        <f t="shared" ref="AI2:AI3" si="1">IF(ISERROR(T2+AE2+AH2),"",T2+AE2+AH2)</f>
        <v>37.426184615384614</v>
      </c>
      <c r="AJ2" s="51">
        <v>0.02</v>
      </c>
      <c r="AK2" s="50">
        <f>IF(ISERROR(AZ2*AJ2),"",AZ2*AJ2)</f>
        <v>1.4850000000000001</v>
      </c>
      <c r="AL2" s="51">
        <v>0</v>
      </c>
      <c r="AM2" s="50">
        <f>IF(ISERROR(AZ2*AL2),"",AZ2*AL2)</f>
        <v>0</v>
      </c>
      <c r="AN2" s="51">
        <v>0.1</v>
      </c>
      <c r="AO2" s="50">
        <f>IF(ISERROR(AZ2*AN2),"",AZ2*AN2)</f>
        <v>7.4250000000000007</v>
      </c>
      <c r="AP2" s="38" t="s">
        <v>71</v>
      </c>
      <c r="AQ2" s="51">
        <v>0.05</v>
      </c>
      <c r="AR2" s="50">
        <f>IF(ISERROR(AZ2*AQ2),"",AZ2*AQ2)</f>
        <v>3.7125000000000004</v>
      </c>
      <c r="AS2" s="38"/>
      <c r="AT2" s="51">
        <v>0</v>
      </c>
      <c r="AU2" s="52">
        <f>IF(ISERROR(AZ2*AT2),"",AZ2*AT2)</f>
        <v>0</v>
      </c>
      <c r="AV2" s="50">
        <f>IF(ISERROR(AK2+AM2+AO2+AR2+AU2),"",AK2+AM2+AO2+AR2+AU2)</f>
        <v>12.6225</v>
      </c>
      <c r="AW2" s="50">
        <f t="shared" ref="AW2:AW3" si="2">IF(ISERROR(AI2+AV2),"",AI2+AV2)</f>
        <v>50.048684615384616</v>
      </c>
      <c r="AX2" s="53">
        <f>IF(ISERROR((AZ2-AW2)/AZ2),"",(AZ2-AW2)/AZ2)</f>
        <v>0.32594364154364153</v>
      </c>
      <c r="AY2" s="50">
        <f t="shared" ref="AY2:AY3" si="3">IF(ISERROR(BA2*(1-BB2)),"",BA2*(1-BB2))</f>
        <v>74.246625000000009</v>
      </c>
      <c r="AZ2" s="10">
        <v>74.25</v>
      </c>
      <c r="BA2" s="10">
        <v>219.99</v>
      </c>
      <c r="BB2" s="51">
        <v>0.66249999999999998</v>
      </c>
      <c r="BC2" s="9">
        <v>40</v>
      </c>
      <c r="BD2" s="50">
        <f>IF(ISERROR(AX2*BC2),"",AW2*BC2)</f>
        <v>2001.9473846153846</v>
      </c>
      <c r="BE2" s="50">
        <f>IF(ISERROR(AZ2*BC2),"",AZ2*BC2)</f>
        <v>2970</v>
      </c>
    </row>
    <row r="3" spans="1:57" ht="50.5" customHeight="1" x14ac:dyDescent="0.35">
      <c r="A3" s="37">
        <v>2</v>
      </c>
      <c r="B3" s="38"/>
      <c r="C3" s="38"/>
      <c r="D3" s="38" t="s">
        <v>57</v>
      </c>
      <c r="E3" s="38" t="s">
        <v>58</v>
      </c>
      <c r="F3" s="38" t="s">
        <v>59</v>
      </c>
      <c r="G3" s="38" t="s">
        <v>60</v>
      </c>
      <c r="H3" s="38" t="s">
        <v>61</v>
      </c>
      <c r="I3" s="38" t="s">
        <v>62</v>
      </c>
      <c r="J3" s="38" t="s">
        <v>63</v>
      </c>
      <c r="K3" s="38" t="s">
        <v>72</v>
      </c>
      <c r="L3" s="38" t="s">
        <v>65</v>
      </c>
      <c r="M3" s="54"/>
      <c r="N3" s="41" t="s">
        <v>73</v>
      </c>
      <c r="O3" s="41" t="s">
        <v>74</v>
      </c>
      <c r="P3" s="38" t="s">
        <v>68</v>
      </c>
      <c r="Q3" s="42">
        <v>249.8</v>
      </c>
      <c r="R3" s="43">
        <v>8.1</v>
      </c>
      <c r="S3" s="44">
        <f t="shared" si="0"/>
        <v>30.83950617283951</v>
      </c>
      <c r="T3" s="45">
        <v>30.84</v>
      </c>
      <c r="U3" s="10"/>
      <c r="V3" s="38" t="s">
        <v>69</v>
      </c>
      <c r="W3" s="46">
        <v>46</v>
      </c>
      <c r="X3" s="46">
        <v>41</v>
      </c>
      <c r="Y3" s="46">
        <v>26</v>
      </c>
      <c r="Z3" s="43"/>
      <c r="AA3" s="9">
        <v>1</v>
      </c>
      <c r="AB3" s="48">
        <f t="shared" ref="AB3" si="4">IF(W3="","",W3*X3*Y3/1000000)</f>
        <v>4.9036000000000003E-2</v>
      </c>
      <c r="AC3" s="49">
        <f t="shared" ref="AC3" si="5">IF(AA3="","",65/AB3*AA3)</f>
        <v>1325.5567338282078</v>
      </c>
      <c r="AD3" s="38">
        <v>3800</v>
      </c>
      <c r="AE3" s="50">
        <f t="shared" ref="AE3" si="6">IF(ISERROR(AD3/AC3),"",AD3/AC3)</f>
        <v>2.8667199999999999</v>
      </c>
      <c r="AF3" s="38" t="s">
        <v>70</v>
      </c>
      <c r="AG3" s="51">
        <f>4.4%+30%</f>
        <v>0.34399999999999997</v>
      </c>
      <c r="AH3" s="50">
        <f>IF(ISERROR(T3*AG3),"",T3*AG3)</f>
        <v>10.60896</v>
      </c>
      <c r="AI3" s="50">
        <f t="shared" si="1"/>
        <v>44.31568</v>
      </c>
      <c r="AJ3" s="51">
        <v>0.02</v>
      </c>
      <c r="AK3" s="50">
        <f t="shared" ref="AK3" si="7">IF(ISERROR(AZ3*AJ3),"",AZ3*AJ3)</f>
        <v>1.6874000000000002</v>
      </c>
      <c r="AL3" s="51">
        <v>0</v>
      </c>
      <c r="AM3" s="50">
        <f t="shared" ref="AM3" si="8">IF(ISERROR(AZ3*AL3),"",AZ3*AL3)</f>
        <v>0</v>
      </c>
      <c r="AN3" s="51">
        <v>0.1</v>
      </c>
      <c r="AO3" s="50">
        <f t="shared" ref="AO3" si="9">IF(ISERROR(AZ3*AN3),"",AZ3*AN3)</f>
        <v>8.4370000000000012</v>
      </c>
      <c r="AP3" s="38" t="s">
        <v>71</v>
      </c>
      <c r="AQ3" s="51">
        <v>0.05</v>
      </c>
      <c r="AR3" s="50">
        <f t="shared" ref="AR3" si="10">IF(ISERROR(AZ3*AQ3),"",AZ3*AQ3)</f>
        <v>4.2185000000000006</v>
      </c>
      <c r="AS3" s="38"/>
      <c r="AT3" s="51">
        <v>0</v>
      </c>
      <c r="AU3" s="52">
        <f t="shared" ref="AU3" si="11">IF(ISERROR(AZ3*AT3),"",AZ3*AT3)</f>
        <v>0</v>
      </c>
      <c r="AV3" s="50">
        <f t="shared" ref="AV3" si="12">IF(ISERROR(AK3+AM3+AO3+AR3+AU3),"",AK3+AM3+AO3+AR3+AU3)</f>
        <v>14.342900000000002</v>
      </c>
      <c r="AW3" s="50">
        <f t="shared" si="2"/>
        <v>58.658580000000001</v>
      </c>
      <c r="AX3" s="53">
        <f t="shared" ref="AX3" si="13">IF(ISERROR((AZ3-AW3)/AZ3),"",(AZ3-AW3)/AZ3)</f>
        <v>0.30474599976294897</v>
      </c>
      <c r="AY3" s="50">
        <f t="shared" si="3"/>
        <v>84.366755000000012</v>
      </c>
      <c r="AZ3" s="10">
        <v>84.37</v>
      </c>
      <c r="BA3" s="10">
        <v>259.99</v>
      </c>
      <c r="BB3" s="51">
        <v>0.67549999999999999</v>
      </c>
      <c r="BC3" s="9">
        <v>40</v>
      </c>
      <c r="BD3" s="50">
        <f t="shared" ref="BD3" si="14">IF(ISERROR(AX3*BC3),"",AW3*BC3)</f>
        <v>2346.3432000000003</v>
      </c>
      <c r="BE3" s="50">
        <f t="shared" ref="BE3" si="15">IF(ISERROR(AZ3*BC3),"",AZ3*BC3)</f>
        <v>3374.8</v>
      </c>
    </row>
    <row r="4" spans="1:57" x14ac:dyDescent="0.35">
      <c r="AX4" s="8"/>
      <c r="AY4" s="5"/>
      <c r="BA4" s="5"/>
      <c r="BB4" s="8"/>
      <c r="BC4" s="7"/>
    </row>
  </sheetData>
  <sheetProtection insertRows="0" deleteRows="0" sort="0"/>
  <protectedRanges>
    <protectedRange sqref="A5:AZ249 AV2:AY4 A2:AR4 BA2:BC4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2025-06-20T20:29:53Z</dcterms:created>
  <dcterms:modified xsi:type="dcterms:W3CDTF">2025-06-20T21:01:19Z</dcterms:modified>
</cp:coreProperties>
</file>