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ather.zhu\Downloads\"/>
    </mc:Choice>
  </mc:AlternateContent>
  <xr:revisionPtr revIDLastSave="0" documentId="13_ncr:1_{FC456FA7-812D-45A8-86A5-9C21F0B3D5C0}" xr6:coauthVersionLast="47" xr6:coauthVersionMax="47" xr10:uidLastSave="{00000000-0000-0000-0000-000000000000}"/>
  <bookViews>
    <workbookView xWindow="-110" yWindow="-110" windowWidth="19420" windowHeight="10300" xr2:uid="{99545920-D546-4E11-B82D-BD14633F6A17}"/>
  </bookViews>
  <sheets>
    <sheet name="Ite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5" i="1" l="1"/>
  <c r="AG5" i="1"/>
  <c r="AA5" i="1"/>
  <c r="AB5" i="1" s="1"/>
  <c r="AD5" i="1" s="1"/>
  <c r="R5" i="1"/>
  <c r="AX4" i="1"/>
  <c r="AG4" i="1"/>
  <c r="AA4" i="1"/>
  <c r="AB4" i="1" s="1"/>
  <c r="AD4" i="1" s="1"/>
  <c r="AH4" i="1" s="1"/>
  <c r="R4" i="1"/>
  <c r="AX3" i="1"/>
  <c r="AL3" i="1"/>
  <c r="AJ3" i="1"/>
  <c r="AG3" i="1"/>
  <c r="AA3" i="1"/>
  <c r="AB3" i="1" s="1"/>
  <c r="AD3" i="1" s="1"/>
  <c r="R3" i="1"/>
  <c r="AX2" i="1"/>
  <c r="AN2" i="1" s="1"/>
  <c r="AG2" i="1"/>
  <c r="AA2" i="1"/>
  <c r="AB2" i="1" s="1"/>
  <c r="AD2" i="1" s="1"/>
  <c r="R2" i="1"/>
  <c r="AH3" i="1" l="1"/>
  <c r="AJ2" i="1"/>
  <c r="AL2" i="1"/>
  <c r="AH2" i="1"/>
  <c r="AH5" i="1"/>
  <c r="AQ4" i="1"/>
  <c r="AN4" i="1"/>
  <c r="AL4" i="1"/>
  <c r="AJ4" i="1"/>
  <c r="AT3" i="1"/>
  <c r="AQ3" i="1"/>
  <c r="AN3" i="1"/>
  <c r="AU3" i="1" s="1"/>
  <c r="AV3" i="1" s="1"/>
  <c r="AW3" i="1" s="1"/>
  <c r="AT2" i="1"/>
  <c r="AQ2" i="1"/>
  <c r="AU2" i="1" s="1"/>
  <c r="AV2" i="1" s="1"/>
  <c r="AW2" i="1" s="1"/>
  <c r="AN5" i="1"/>
  <c r="AJ5" i="1"/>
  <c r="AL5" i="1"/>
  <c r="AT5" i="1"/>
  <c r="AQ5" i="1"/>
  <c r="AT4" i="1"/>
  <c r="AU4" i="1" l="1"/>
  <c r="AV4" i="1" s="1"/>
  <c r="AW4" i="1" s="1"/>
  <c r="AU5" i="1"/>
  <c r="AV5" i="1" s="1"/>
  <c r="AW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R1" authorId="0" shapeId="0" xr:uid="{DA57522B-BBED-4807-A5EC-1500E942E78C}">
      <text>
        <r>
          <rPr>
            <sz val="11"/>
            <rFont val="Calibri"/>
            <family val="2"/>
          </rPr>
          <t>[China RMB Cost]/[Exchange Rate]</t>
        </r>
      </text>
    </comment>
    <comment ref="AA1" authorId="0" shapeId="0" xr:uid="{2C3D236C-A751-4E35-A642-6A8D1CDCEF24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B1" authorId="0" shapeId="0" xr:uid="{5B6E8D53-394B-4C93-9F20-070A5358C36E}">
      <text>
        <r>
          <rPr>
            <sz val="11"/>
            <rFont val="Calibri"/>
            <family val="2"/>
          </rPr>
          <t>65/[Cubic Meter per Carton]*[Case Pack]</t>
        </r>
      </text>
    </comment>
    <comment ref="AD1" authorId="0" shapeId="0" xr:uid="{BE23BB7D-2F02-4323-9679-839C73C3B8FA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G1" authorId="0" shapeId="0" xr:uid="{EA22E083-91DB-42E4-A733-442345E271DA}">
      <text>
        <r>
          <rPr>
            <sz val="11"/>
            <rFont val="Calibri"/>
            <family val="2"/>
          </rPr>
          <t>[FOB Cost $ (Value)]*[Duty Rate]</t>
        </r>
      </text>
    </comment>
    <comment ref="AH1" authorId="0" shapeId="0" xr:uid="{F1F141AF-92EA-45ED-BF7A-708999450DC7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J1" authorId="0" shapeId="0" xr:uid="{51D892DD-42A9-477D-8EBA-34D78372A74F}">
      <text>
        <r>
          <rPr>
            <sz val="11"/>
            <rFont val="Calibri"/>
            <family val="2"/>
          </rPr>
          <t>[JLA FOB CA/GA Price Quote (Formula)]*[DA %]</t>
        </r>
      </text>
    </comment>
    <comment ref="AL1" authorId="0" shapeId="0" xr:uid="{E88245D3-4857-4DAA-A159-F62D6E6DEECC}">
      <text>
        <r>
          <rPr>
            <sz val="11"/>
            <rFont val="Calibri"/>
            <family val="2"/>
          </rPr>
          <t>[JLA FOB CA/GA Price Quote (Formula)]*[General Load %]</t>
        </r>
      </text>
    </comment>
    <comment ref="AN1" authorId="0" shapeId="0" xr:uid="{DFD8A3BC-EAB4-40C8-9B97-0497B8DD7BA4}">
      <text>
        <r>
          <rPr>
            <sz val="11"/>
            <rFont val="Calibri"/>
            <family val="2"/>
          </rPr>
          <t>[JLA FOB CA/GA Price Quote (Formula)]*[Warehouse Charge %]</t>
        </r>
      </text>
    </comment>
    <comment ref="AQ1" authorId="0" shapeId="0" xr:uid="{648C3465-267B-4034-95FE-23352CD24997}">
      <text>
        <r>
          <rPr>
            <sz val="11"/>
            <rFont val="Calibri"/>
            <family val="2"/>
          </rPr>
          <t>[JLA FOB CA/GA Price Quote (Formula)]*[Load 1 % (Fashion)]</t>
        </r>
      </text>
    </comment>
    <comment ref="AT1" authorId="0" shapeId="0" xr:uid="{8CA20CEE-1DE0-4849-868A-2F2B1CF6CB60}">
      <text>
        <r>
          <rPr>
            <sz val="11"/>
            <rFont val="Calibri"/>
            <family val="2"/>
          </rPr>
          <t>[JLA FOB CA/GA Price Quote (Formula)]*[Load 2 % (Fashion)]</t>
        </r>
      </text>
    </comment>
    <comment ref="AU1" authorId="0" shapeId="0" xr:uid="{2DD1850D-B023-4738-B5CC-A15E0CE466F8}">
      <text>
        <r>
          <rPr>
            <sz val="11"/>
            <rFont val="Calibri"/>
            <family val="2"/>
          </rPr>
          <t>[DA $]+[General Load $]+[Warehouse Charge $]+[Load 1 $ (Fashion)]+[Load 2 $ (Fashion)]</t>
        </r>
      </text>
    </comment>
    <comment ref="AV1" authorId="0" shapeId="0" xr:uid="{D0450180-3A12-4365-8A77-4D9AA6B738F1}">
      <text>
        <r>
          <rPr>
            <sz val="11"/>
            <rFont val="Calibri"/>
            <family val="2"/>
          </rPr>
          <t>[LDP Cost $]+[Total Load $]</t>
        </r>
      </text>
    </comment>
    <comment ref="AW1" authorId="0" shapeId="0" xr:uid="{67EC8BCA-50D7-4927-892B-3AAE96A68E61}">
      <text>
        <r>
          <rPr>
            <sz val="11"/>
            <rFont val="Calibri"/>
            <family val="2"/>
          </rPr>
          <t>([JLA FOB CA/GA Price Quote (Formula)]-[LDP Cost with Load $])/[JLA FOB CA/GA Price Quote (Formula)]</t>
        </r>
      </text>
    </comment>
    <comment ref="AX1" authorId="0" shapeId="0" xr:uid="{C58FC12E-8B7D-490F-88AE-7EFC4EE61982}">
      <text>
        <r>
          <rPr>
            <sz val="11"/>
            <rFont val="Calibri"/>
            <family val="2"/>
          </rPr>
          <t>[Suggested Retail Price]*(1-[Retailer Markup])</t>
        </r>
      </text>
    </comment>
  </commentList>
</comments>
</file>

<file path=xl/sharedStrings.xml><?xml version="1.0" encoding="utf-8"?>
<sst xmlns="http://schemas.openxmlformats.org/spreadsheetml/2006/main" count="113" uniqueCount="76">
  <si>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</si>
  <si>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</si>
  <si>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</si>
  <si>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</si>
  <si>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</si>
  <si>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</si>
  <si>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</si>
  <si>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</si>
  <si>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</si>
  <si>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</si>
  <si>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</si>
  <si>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</si>
  <si>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Item No.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</si>
  <si>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</si>
  <si>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</si>
  <si>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</si>
  <si>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</si>
  <si>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</si>
  <si>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</si>
  <si>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</si>
  <si>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</si>
  <si>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</si>
  <si>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</si>
  <si>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</si>
  <si>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</si>
  <si>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</si>
  <si>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</si>
  <si>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</si>
  <si>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</si>
  <si>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</si>
  <si>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</si>
  <si>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</si>
  <si>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</si>
  <si>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</si>
  <si>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</si>
  <si>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</si>
  <si>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</si>
  <si>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</si>
  <si>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</si>
  <si>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</si>
  <si>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</si>
  <si>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</si>
  <si>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</si>
  <si>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</si>
  <si>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</si>
  <si>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</si>
  <si>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</si>
  <si>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</si>
  <si>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</si>
  <si>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FOB CA/GA Price Quote (Formula)</t>
  </si>
  <si>
    <t>JLA FOB Price Quote (Value)</t>
  </si>
  <si>
    <t>Suggested Retail Price</t>
  </si>
  <si>
    <t>Retailer Markup</t>
  </si>
  <si>
    <t>Total Quantity</t>
  </si>
  <si>
    <t>Beautyrest</t>
  </si>
  <si>
    <t>Beautyrest 5.5%</t>
  </si>
  <si>
    <t>ELECT BLANKET</t>
  </si>
  <si>
    <t>Bailey</t>
  </si>
  <si>
    <t>Solid Brushed Faux Fur to Mink Heated throw</t>
  </si>
  <si>
    <t>Faux Fur to Plush Heated Throw</t>
  </si>
  <si>
    <t>260gsm solid brushed Faux Fur to 180gsm mink, 3 setting controller</t>
  </si>
  <si>
    <t>50x60''</t>
  </si>
  <si>
    <t>Grey</t>
  </si>
  <si>
    <t>BR54-0823</t>
  </si>
  <si>
    <t>Piece</t>
  </si>
  <si>
    <t>Normal</t>
  </si>
  <si>
    <t>6301.10.0000</t>
  </si>
  <si>
    <t xml:space="preserve">Freight Allowance </t>
  </si>
  <si>
    <t>Royalty</t>
  </si>
  <si>
    <t>Print Faux Fur to Plush Heated throw</t>
  </si>
  <si>
    <t>280gsm print serengeti fur to 200gsm solid plush, 9 setting controller</t>
  </si>
  <si>
    <t>Leopard</t>
  </si>
  <si>
    <t>BR54-0895</t>
  </si>
  <si>
    <t>Grey Ikat</t>
  </si>
  <si>
    <t>Taupe Ikat</t>
  </si>
  <si>
    <t>086569080639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</si>
</sst>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[$¥-478]#,##0.00"/>
    <numFmt numFmtId="165" formatCode="&quot;$&quot;#,##0.00"/>
    <numFmt numFmtId="166" formatCode="0.0"/>
    <numFmt numFmtId="167" formatCode="0_);[Red]\(0\)"/>
  </numFmts>
  <fonts count="7"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sz val="12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6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1" applyAlignment="1">
      <alignment horizontal="center" wrapText="1"/>
    </xf>
    <xf numFmtId="0" fontId="1" fillId="0" borderId="0" xfId="1" applyAlignment="1">
      <alignment wrapText="1"/>
    </xf>
    <xf numFmtId="164" fontId="1" fillId="0" borderId="0" xfId="1" applyNumberFormat="1" applyAlignment="1">
      <alignment wrapText="1"/>
    </xf>
    <xf numFmtId="2" fontId="1" fillId="0" borderId="0" xfId="1" applyNumberFormat="1" applyAlignment="1">
      <alignment wrapText="1"/>
    </xf>
    <xf numFmtId="165" fontId="1" fillId="0" borderId="0" xfId="1" applyNumberFormat="1" applyAlignment="1">
      <alignment wrapText="1"/>
    </xf>
    <xf numFmtId="166" fontId="1" fillId="0" borderId="0" xfId="1" applyNumberFormat="1" applyAlignment="1">
      <alignment wrapText="1"/>
    </xf>
    <xf numFmtId="1" fontId="1" fillId="0" borderId="0" xfId="1" applyNumberFormat="1" applyAlignment="1">
      <alignment wrapText="1"/>
    </xf>
    <xf numFmtId="10" fontId="1" fillId="0" borderId="0" xfId="1" applyNumberFormat="1" applyAlignment="1">
      <alignment wrapText="1"/>
    </xf>
    <xf numFmtId="0" fontId="2" fillId="0" borderId="2" xfId="1" applyFont="1" applyBorder="1" applyAlignment="1">
      <alignment horizontal="center" wrapText="1"/>
    </xf>
    <xf numFmtId="0" fontId="2" fillId="4" borderId="2" xfId="1" applyFont="1" applyFill="1" applyBorder="1" applyAlignment="1">
      <alignment horizontal="center" wrapText="1"/>
    </xf>
    <xf numFmtId="0" fontId="3" fillId="4" borderId="2" xfId="1" applyFont="1" applyFill="1" applyBorder="1" applyAlignment="1">
      <alignment horizontal="center" wrapText="1"/>
    </xf>
    <xf numFmtId="0" fontId="3" fillId="5" borderId="2" xfId="1" applyFont="1" applyFill="1" applyBorder="1" applyAlignment="1">
      <alignment horizontal="center" wrapText="1"/>
    </xf>
    <xf numFmtId="0" fontId="2" fillId="5" borderId="2" xfId="1" applyFont="1" applyFill="1" applyBorder="1" applyAlignment="1">
      <alignment horizontal="center" wrapText="1"/>
    </xf>
    <xf numFmtId="164" fontId="2" fillId="2" borderId="2" xfId="1" applyNumberFormat="1" applyFont="1" applyFill="1" applyBorder="1" applyAlignment="1">
      <alignment horizontal="center" wrapText="1"/>
    </xf>
    <xf numFmtId="2" fontId="2" fillId="2" borderId="2" xfId="1" applyNumberFormat="1" applyFont="1" applyFill="1" applyBorder="1" applyAlignment="1">
      <alignment horizontal="center" wrapText="1"/>
    </xf>
    <xf numFmtId="165" fontId="5" fillId="2" borderId="2" xfId="2" applyNumberFormat="1" applyFont="1" applyFill="1" applyBorder="1" applyAlignment="1">
      <alignment wrapText="1"/>
    </xf>
    <xf numFmtId="165" fontId="2" fillId="6" borderId="1" xfId="1" applyNumberFormat="1" applyFont="1" applyFill="1" applyBorder="1" applyAlignment="1">
      <alignment horizontal="center" wrapText="1"/>
    </xf>
    <xf numFmtId="165" fontId="2" fillId="2" borderId="2" xfId="1" applyNumberFormat="1" applyFont="1" applyFill="1" applyBorder="1" applyAlignment="1">
      <alignment horizontal="center" wrapText="1"/>
    </xf>
    <xf numFmtId="0" fontId="3" fillId="0" borderId="2" xfId="1" applyFont="1" applyBorder="1" applyAlignment="1">
      <alignment horizontal="center" wrapText="1"/>
    </xf>
    <xf numFmtId="166" fontId="2" fillId="0" borderId="2" xfId="1" applyNumberFormat="1" applyFont="1" applyBorder="1" applyAlignment="1">
      <alignment horizontal="center" wrapText="1"/>
    </xf>
    <xf numFmtId="2" fontId="2" fillId="0" borderId="2" xfId="1" applyNumberFormat="1" applyFont="1" applyBorder="1" applyAlignment="1">
      <alignment horizontal="center" wrapText="1"/>
    </xf>
    <xf numFmtId="1" fontId="2" fillId="0" borderId="2" xfId="1" applyNumberFormat="1" applyFont="1" applyBorder="1" applyAlignment="1">
      <alignment horizontal="center" wrapText="1"/>
    </xf>
    <xf numFmtId="2" fontId="5" fillId="0" borderId="2" xfId="2" applyNumberFormat="1" applyFont="1" applyBorder="1" applyAlignment="1">
      <alignment wrapText="1"/>
    </xf>
    <xf numFmtId="1" fontId="5" fillId="0" borderId="2" xfId="2" applyNumberFormat="1" applyFont="1" applyBorder="1" applyAlignment="1">
      <alignment wrapText="1"/>
    </xf>
    <xf numFmtId="165" fontId="5" fillId="0" borderId="2" xfId="2" applyNumberFormat="1" applyFont="1" applyBorder="1" applyAlignment="1">
      <alignment wrapText="1"/>
    </xf>
    <xf numFmtId="10" fontId="2" fillId="0" borderId="2" xfId="1" applyNumberFormat="1" applyFont="1" applyBorder="1" applyAlignment="1">
      <alignment horizontal="center" wrapText="1"/>
    </xf>
    <xf numFmtId="165" fontId="5" fillId="3" borderId="2" xfId="2" applyNumberFormat="1" applyFont="1" applyFill="1" applyBorder="1" applyAlignment="1">
      <alignment wrapText="1"/>
    </xf>
    <xf numFmtId="10" fontId="5" fillId="3" borderId="2" xfId="2" applyNumberFormat="1" applyFont="1" applyFill="1" applyBorder="1" applyAlignment="1">
      <alignment wrapText="1"/>
    </xf>
    <xf numFmtId="0" fontId="2" fillId="3" borderId="0" xfId="0" applyFont="1" applyFill="1" applyAlignment="1">
      <alignment horizontal="center" wrapText="1"/>
    </xf>
    <xf numFmtId="165" fontId="2" fillId="3" borderId="2" xfId="1" applyNumberFormat="1" applyFont="1" applyFill="1" applyBorder="1" applyAlignment="1">
      <alignment horizontal="center" wrapText="1"/>
    </xf>
    <xf numFmtId="0" fontId="2" fillId="3" borderId="2" xfId="1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1" fillId="0" borderId="2" xfId="1" applyBorder="1" applyAlignment="1">
      <alignment horizontal="center" wrapText="1"/>
    </xf>
    <xf numFmtId="0" fontId="1" fillId="0" borderId="2" xfId="1" applyBorder="1" applyAlignment="1">
      <alignment wrapText="1"/>
    </xf>
    <xf numFmtId="167" fontId="4" fillId="0" borderId="2" xfId="3" applyNumberFormat="1" applyFont="1" applyBorder="1" applyAlignment="1">
      <alignment horizontal="center" wrapText="1"/>
    </xf>
    <xf numFmtId="164" fontId="1" fillId="0" borderId="2" xfId="1" applyNumberFormat="1" applyBorder="1" applyAlignment="1">
      <alignment wrapText="1"/>
    </xf>
    <xf numFmtId="2" fontId="1" fillId="0" borderId="2" xfId="1" applyNumberFormat="1" applyBorder="1" applyAlignment="1">
      <alignment wrapText="1"/>
    </xf>
    <xf numFmtId="165" fontId="0" fillId="7" borderId="2" xfId="4" applyNumberFormat="1" applyFont="1" applyFill="1" applyBorder="1" applyAlignment="1">
      <alignment wrapText="1"/>
    </xf>
    <xf numFmtId="165" fontId="1" fillId="0" borderId="1" xfId="1" applyNumberFormat="1" applyBorder="1" applyAlignment="1">
      <alignment wrapText="1"/>
    </xf>
    <xf numFmtId="165" fontId="1" fillId="0" borderId="2" xfId="1" applyNumberFormat="1" applyBorder="1" applyAlignment="1">
      <alignment wrapText="1"/>
    </xf>
    <xf numFmtId="166" fontId="1" fillId="0" borderId="2" xfId="1" applyNumberFormat="1" applyBorder="1" applyAlignment="1">
      <alignment wrapText="1"/>
    </xf>
    <xf numFmtId="1" fontId="1" fillId="0" borderId="2" xfId="1" applyNumberFormat="1" applyBorder="1" applyAlignment="1">
      <alignment wrapText="1"/>
    </xf>
    <xf numFmtId="2" fontId="1" fillId="7" borderId="2" xfId="1" applyNumberFormat="1" applyFill="1" applyBorder="1" applyAlignment="1">
      <alignment wrapText="1"/>
    </xf>
    <xf numFmtId="1" fontId="1" fillId="7" borderId="2" xfId="1" applyNumberFormat="1" applyFill="1" applyBorder="1" applyAlignment="1">
      <alignment wrapText="1"/>
    </xf>
    <xf numFmtId="165" fontId="1" fillId="7" borderId="2" xfId="1" applyNumberFormat="1" applyFill="1" applyBorder="1" applyAlignment="1">
      <alignment wrapText="1"/>
    </xf>
    <xf numFmtId="10" fontId="1" fillId="0" borderId="2" xfId="1" applyNumberFormat="1" applyBorder="1" applyAlignment="1">
      <alignment wrapText="1"/>
    </xf>
    <xf numFmtId="10" fontId="0" fillId="7" borderId="2" xfId="5" applyNumberFormat="1" applyFont="1" applyFill="1" applyBorder="1" applyAlignment="1">
      <alignment wrapText="1"/>
    </xf>
    <xf numFmtId="167" fontId="4" fillId="0" borderId="2" xfId="3" quotePrefix="1" applyNumberFormat="1" applyFont="1" applyBorder="1" applyAlignment="1">
      <alignment horizontal="center" wrapText="1"/>
    </xf>
  </cellXfs>
  <cellStyles count="6">
    <cellStyle name="Currency 2" xfId="4" xr:uid="{137F971F-2DF0-4764-AD72-35BC5BE02B35}"/>
    <cellStyle name="Normal" xfId="0" builtinId="0"/>
    <cellStyle name="Normal 2" xfId="1" xr:uid="{C7C194EC-83A8-4BBC-B51B-B41A86AAA63C}"/>
    <cellStyle name="Normal 2 18 2" xfId="2" xr:uid="{E802EE45-9735-4946-A565-BF52EA12C7D3}"/>
    <cellStyle name="Normal 2 31 2" xfId="3" xr:uid="{96A18E6B-F607-4A18-91CD-746BBAE9B457}"/>
    <cellStyle name="Percent 2" xfId="5" xr:uid="{0AD15052-F7F4-4FAC-81E3-7D7222A2842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9E766-C23C-443B-ADFB-1A7F6E73361B}">
  <dimension ref="A1:BB5"/>
  <sheetViews>
    <sheetView tabSelected="1" topLeftCell="E1" workbookViewId="0">
      <pane ySplit="1" topLeftCell="A2" activePane="bottomLeft" state="frozen"/>
      <selection pane="bottomLeft" activeCell="J10" sqref="J10"/>
    </sheetView>
  </sheetViews>
  <sheetFormatPr defaultColWidth="9.1796875" defaultRowHeight="14.5"/>
  <cols>
    <col min="1" max="1" width="10.1796875" style="1" customWidth="1"/>
    <col min="2" max="2" width="16.81640625" style="2" customWidth="1"/>
    <col min="3" max="3" width="8.453125" style="2" customWidth="1"/>
    <col min="4" max="5" width="7.81640625" style="2" customWidth="1"/>
    <col min="6" max="6" width="11.26953125" style="2" customWidth="1"/>
    <col min="7" max="7" width="9.1796875" style="2" customWidth="1"/>
    <col min="8" max="8" width="24.08984375" style="2" customWidth="1"/>
    <col min="9" max="9" width="11.08984375" style="2" customWidth="1"/>
    <col min="10" max="10" width="16.26953125" style="2" customWidth="1"/>
    <col min="11" max="11" width="7.26953125" style="2" customWidth="1"/>
    <col min="12" max="12" width="6.1796875" style="2" customWidth="1"/>
    <col min="13" max="13" width="12.36328125" style="2" customWidth="1"/>
    <col min="14" max="14" width="15.453125" style="2" customWidth="1"/>
    <col min="15" max="15" width="8.81640625" style="2" customWidth="1"/>
    <col min="16" max="16" width="11.08984375" style="3" customWidth="1"/>
    <col min="17" max="17" width="9.90625" style="4" customWidth="1"/>
    <col min="18" max="18" width="12" style="5" customWidth="1"/>
    <col min="19" max="19" width="11.1796875" style="5" customWidth="1"/>
    <col min="20" max="20" width="8.08984375" style="5" customWidth="1"/>
    <col min="21" max="21" width="9.36328125" style="2" customWidth="1"/>
    <col min="22" max="22" width="11" style="6" customWidth="1"/>
    <col min="23" max="23" width="13.08984375" style="6" customWidth="1"/>
    <col min="24" max="24" width="11.1796875" style="6" customWidth="1"/>
    <col min="25" max="25" width="12.81640625" style="4" customWidth="1"/>
    <col min="26" max="26" width="9.36328125" style="7" customWidth="1"/>
    <col min="27" max="27" width="13" style="4" customWidth="1"/>
    <col min="28" max="28" width="14.08984375" style="7" customWidth="1"/>
    <col min="29" max="29" width="13.90625" style="2" customWidth="1"/>
    <col min="30" max="30" width="13.81640625" style="5" customWidth="1"/>
    <col min="31" max="31" width="7.81640625" style="2" customWidth="1"/>
    <col min="32" max="32" width="8.453125" style="8" customWidth="1"/>
    <col min="33" max="33" width="12.453125" style="5" customWidth="1"/>
    <col min="34" max="34" width="8.90625" style="5" customWidth="1"/>
    <col min="35" max="35" width="7.90625" style="8" customWidth="1"/>
    <col min="36" max="36" width="5.90625" style="5" customWidth="1"/>
    <col min="37" max="37" width="12.6328125" style="8" customWidth="1"/>
    <col min="38" max="38" width="12" style="5" customWidth="1"/>
    <col min="39" max="39" width="11.6328125" style="8" customWidth="1"/>
    <col min="40" max="40" width="10.90625" style="5" customWidth="1"/>
    <col min="41" max="41" width="10.81640625" style="5" customWidth="1"/>
    <col min="42" max="42" width="9.6328125" style="2" customWidth="1"/>
    <col min="43" max="43" width="9.6328125" style="8" customWidth="1"/>
    <col min="44" max="44" width="10" style="5" customWidth="1"/>
    <col min="45" max="45" width="9.54296875" style="5" customWidth="1"/>
    <col min="46" max="46" width="11.81640625" style="5" customWidth="1"/>
    <col min="47" max="47" width="11.08984375" style="8" customWidth="1"/>
    <col min="48" max="48" width="11.36328125" style="5" customWidth="1"/>
    <col min="49" max="49" width="11.6328125" style="5" customWidth="1"/>
    <col min="50" max="50" width="12.81640625" style="5" customWidth="1"/>
    <col min="51" max="51" width="12.08984375" style="8" customWidth="1"/>
    <col min="52" max="52" width="11.26953125" style="7" customWidth="1"/>
    <col min="53" max="53" width="10.08984375" style="2" customWidth="1"/>
    <col min="54" max="54" width="9.1796875" style="2" customWidth="1"/>
    <col min="55" max="16384" width="9.1796875" style="2"/>
  </cols>
  <sheetData>
    <row r="1" spans="1:54" ht="63.5" customHeight="1">
      <c r="A1" s="9" t="s">
        <v>0</v>
      </c>
      <c r="B1" s="9" t="s">
        <v>1</v>
      </c>
      <c r="C1" s="10" t="s">
        <v>2</v>
      </c>
      <c r="D1" s="11" t="s">
        <v>3</v>
      </c>
      <c r="E1" s="11" t="s">
        <v>4</v>
      </c>
      <c r="F1" s="12" t="s">
        <v>5</v>
      </c>
      <c r="G1" s="10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0" t="s">
        <v>12</v>
      </c>
      <c r="N1" s="10" t="s">
        <v>13</v>
      </c>
      <c r="O1" s="13" t="s">
        <v>14</v>
      </c>
      <c r="P1" s="14" t="s">
        <v>15</v>
      </c>
      <c r="Q1" s="15" t="s">
        <v>16</v>
      </c>
      <c r="R1" s="16" t="s">
        <v>17</v>
      </c>
      <c r="S1" s="17" t="s">
        <v>18</v>
      </c>
      <c r="T1" s="18" t="s">
        <v>19</v>
      </c>
      <c r="U1" s="19" t="s">
        <v>20</v>
      </c>
      <c r="V1" s="20" t="s">
        <v>21</v>
      </c>
      <c r="W1" s="20" t="s">
        <v>22</v>
      </c>
      <c r="X1" s="20" t="s">
        <v>23</v>
      </c>
      <c r="Y1" s="21" t="s">
        <v>24</v>
      </c>
      <c r="Z1" s="22" t="s">
        <v>25</v>
      </c>
      <c r="AA1" s="23" t="s">
        <v>26</v>
      </c>
      <c r="AB1" s="24" t="s">
        <v>27</v>
      </c>
      <c r="AC1" s="9" t="s">
        <v>28</v>
      </c>
      <c r="AD1" s="25" t="s">
        <v>29</v>
      </c>
      <c r="AE1" s="9" t="s">
        <v>30</v>
      </c>
      <c r="AF1" s="26" t="s">
        <v>31</v>
      </c>
      <c r="AG1" s="25" t="s">
        <v>32</v>
      </c>
      <c r="AH1" s="25" t="s">
        <v>33</v>
      </c>
      <c r="AI1" s="26" t="s">
        <v>34</v>
      </c>
      <c r="AJ1" s="25" t="s">
        <v>35</v>
      </c>
      <c r="AK1" s="26" t="s">
        <v>36</v>
      </c>
      <c r="AL1" s="25" t="s">
        <v>37</v>
      </c>
      <c r="AM1" s="26" t="s">
        <v>38</v>
      </c>
      <c r="AN1" s="25" t="s">
        <v>39</v>
      </c>
      <c r="AO1" s="19" t="s">
        <v>40</v>
      </c>
      <c r="AP1" s="26" t="s">
        <v>41</v>
      </c>
      <c r="AQ1" s="25" t="s">
        <v>42</v>
      </c>
      <c r="AR1" s="19" t="s">
        <v>43</v>
      </c>
      <c r="AS1" s="26" t="s">
        <v>44</v>
      </c>
      <c r="AT1" s="25" t="s">
        <v>45</v>
      </c>
      <c r="AU1" s="25" t="s">
        <v>46</v>
      </c>
      <c r="AV1" s="27" t="s">
        <v>47</v>
      </c>
      <c r="AW1" s="28" t="s">
        <v>48</v>
      </c>
      <c r="AX1" s="27" t="s">
        <v>49</v>
      </c>
      <c r="AY1" s="29" t="s">
        <v>50</v>
      </c>
      <c r="AZ1" s="30" t="s">
        <v>51</v>
      </c>
      <c r="BA1" s="31" t="s">
        <v>52</v>
      </c>
      <c r="BB1" s="32" t="s">
        <v>53</v>
      </c>
    </row>
    <row r="2" spans="1:54" ht="15" customHeight="1">
      <c r="A2" s="33">
        <v>1</v>
      </c>
      <c r="B2" s="34"/>
      <c r="C2" s="34"/>
      <c r="D2" s="34" t="s">
        <v>54</v>
      </c>
      <c r="E2" s="34" t="s">
        <v>55</v>
      </c>
      <c r="F2" s="34" t="s">
        <v>56</v>
      </c>
      <c r="G2" s="34" t="s">
        <v>57</v>
      </c>
      <c r="H2" s="34" t="s">
        <v>58</v>
      </c>
      <c r="I2" s="34" t="s">
        <v>59</v>
      </c>
      <c r="J2" s="34" t="s">
        <v>60</v>
      </c>
      <c r="K2" s="34" t="s">
        <v>61</v>
      </c>
      <c r="L2" s="34" t="s">
        <v>62</v>
      </c>
      <c r="M2" s="34" t="s">
        <v>63</v>
      </c>
      <c r="N2" s="35">
        <v>675716975784</v>
      </c>
      <c r="O2" s="34" t="s">
        <v>64</v>
      </c>
      <c r="P2" s="36"/>
      <c r="Q2" s="37">
        <v>8.3000000000000007</v>
      </c>
      <c r="R2" s="38">
        <f>IF(ISERROR(P2/Q2),"",P2/Q2)</f>
        <v>0</v>
      </c>
      <c r="S2" s="39">
        <v>15.57</v>
      </c>
      <c r="T2" s="40"/>
      <c r="U2" s="34" t="s">
        <v>65</v>
      </c>
      <c r="V2" s="41">
        <v>50</v>
      </c>
      <c r="W2" s="41">
        <v>33</v>
      </c>
      <c r="X2" s="41">
        <v>31.5</v>
      </c>
      <c r="Y2" s="37"/>
      <c r="Z2" s="42">
        <v>4</v>
      </c>
      <c r="AA2" s="43">
        <f>IF(V2="","",V2*W2*X2/1000000)</f>
        <v>5.1975E-2</v>
      </c>
      <c r="AB2" s="44">
        <f>IF(Z2="","",65/AA2*Z2)</f>
        <v>5002.4050024050021</v>
      </c>
      <c r="AC2" s="34">
        <v>3850</v>
      </c>
      <c r="AD2" s="45">
        <f>IF(ISERROR(AC2/AB2),"",AC2/AB2)</f>
        <v>0.76962980769230771</v>
      </c>
      <c r="AE2" s="34" t="s">
        <v>66</v>
      </c>
      <c r="AF2" s="46">
        <v>0.214</v>
      </c>
      <c r="AG2" s="45">
        <f>IF(ISERROR(S2*AF2),"",S2*AF2)</f>
        <v>3.3319800000000002</v>
      </c>
      <c r="AH2" s="45">
        <f>IF(ISERROR(S2+AD2+AG2),"",S2+AD2+AG2)</f>
        <v>19.67160980769231</v>
      </c>
      <c r="AI2" s="46">
        <v>0.05</v>
      </c>
      <c r="AJ2" s="45">
        <f t="shared" ref="AJ2:AJ5" si="0">IF(ISERROR(AX2*AI2),"",AX2*AI2)</f>
        <v>1.8525399499999999</v>
      </c>
      <c r="AK2" s="46">
        <v>0.16</v>
      </c>
      <c r="AL2" s="45">
        <f t="shared" ref="AL2:AL5" si="1">IF(ISERROR(AX2*AK2),"",AX2*AK2)</f>
        <v>5.9281278400000001</v>
      </c>
      <c r="AM2" s="46">
        <v>0.08</v>
      </c>
      <c r="AN2" s="45">
        <f t="shared" ref="AN2:AN5" si="2">IF(ISERROR(AX2*AM2),"",AX2*AM2)</f>
        <v>2.9640639200000001</v>
      </c>
      <c r="AO2" s="34" t="s">
        <v>67</v>
      </c>
      <c r="AP2" s="46">
        <v>6.5000000000000002E-2</v>
      </c>
      <c r="AQ2" s="45">
        <f t="shared" ref="AQ2:AQ5" si="3">IF(ISERROR(AX2*AP2),"",AX2*AP2)</f>
        <v>2.4083019349999999</v>
      </c>
      <c r="AR2" s="34" t="s">
        <v>68</v>
      </c>
      <c r="AS2" s="46">
        <v>5.5E-2</v>
      </c>
      <c r="AT2" s="45">
        <f>IF(ISERROR(AX2*AS2),"",AX2*AS2)</f>
        <v>2.0377939449999998</v>
      </c>
      <c r="AU2" s="45">
        <f>IF(ISERROR(AJ2+AL2+AN2+AQ2+AT2),"",AJ2+AL2+AN2+AQ2+AT2)</f>
        <v>15.190827590000001</v>
      </c>
      <c r="AV2" s="45">
        <f t="shared" ref="AV2:AV5" si="4">IF(ISERROR(AH2+AU2),"",AH2+AU2)</f>
        <v>34.862437397692311</v>
      </c>
      <c r="AW2" s="47">
        <f>IF(ISERROR((AX2-AV2)/AX2),"",(AX2-AV2)/AX2)</f>
        <v>5.9063816742729001E-2</v>
      </c>
      <c r="AX2" s="45">
        <f>IF(ISERROR(AZ2*(1-BA2)),"",AZ2*(1-BA2))</f>
        <v>37.050798999999998</v>
      </c>
      <c r="AY2" s="40">
        <v>37.049999999999997</v>
      </c>
      <c r="AZ2" s="40">
        <v>64.989999999999995</v>
      </c>
      <c r="BA2" s="46">
        <v>0.4299</v>
      </c>
      <c r="BB2" s="42"/>
    </row>
    <row r="3" spans="1:54" ht="15" customHeight="1">
      <c r="A3" s="33">
        <v>2</v>
      </c>
      <c r="B3" s="34"/>
      <c r="C3" s="34"/>
      <c r="D3" s="34" t="s">
        <v>54</v>
      </c>
      <c r="E3" s="34" t="s">
        <v>55</v>
      </c>
      <c r="F3" s="34" t="s">
        <v>56</v>
      </c>
      <c r="G3" s="34" t="s">
        <v>57</v>
      </c>
      <c r="H3" s="34" t="s">
        <v>69</v>
      </c>
      <c r="I3" s="34" t="s">
        <v>59</v>
      </c>
      <c r="J3" s="34" t="s">
        <v>70</v>
      </c>
      <c r="K3" s="34" t="s">
        <v>61</v>
      </c>
      <c r="L3" s="34" t="s">
        <v>71</v>
      </c>
      <c r="M3" s="34" t="s">
        <v>72</v>
      </c>
      <c r="N3" s="48" t="s">
        <v>75</v>
      </c>
      <c r="O3" s="34" t="s">
        <v>64</v>
      </c>
      <c r="P3" s="36"/>
      <c r="Q3" s="37">
        <v>8.3000000000000007</v>
      </c>
      <c r="R3" s="38">
        <f t="shared" ref="R3:R5" si="5">IF(ISERROR(P3/Q3),"",P3/Q3)</f>
        <v>0</v>
      </c>
      <c r="S3" s="39">
        <v>13.87</v>
      </c>
      <c r="T3" s="40"/>
      <c r="U3" s="34" t="s">
        <v>65</v>
      </c>
      <c r="V3" s="41">
        <v>50</v>
      </c>
      <c r="W3" s="41">
        <v>33</v>
      </c>
      <c r="X3" s="41">
        <v>31.5</v>
      </c>
      <c r="Y3" s="37"/>
      <c r="Z3" s="42">
        <v>4</v>
      </c>
      <c r="AA3" s="43">
        <f t="shared" ref="AA3:AA5" si="6">IF(V3="","",V3*W3*X3/1000000)</f>
        <v>5.1975E-2</v>
      </c>
      <c r="AB3" s="44">
        <f t="shared" ref="AB3:AB5" si="7">IF(Z3="","",65/AA3*Z3)</f>
        <v>5002.4050024050021</v>
      </c>
      <c r="AC3" s="34">
        <v>3850</v>
      </c>
      <c r="AD3" s="45">
        <f t="shared" ref="AD3:AD5" si="8">IF(ISERROR(AC3/AB3),"",AC3/AB3)</f>
        <v>0.76962980769230771</v>
      </c>
      <c r="AE3" s="34" t="s">
        <v>66</v>
      </c>
      <c r="AF3" s="46">
        <v>0.214</v>
      </c>
      <c r="AG3" s="45">
        <f t="shared" ref="AG3:AG5" si="9">IF(ISERROR(S3*AF3),"",S3*AF3)</f>
        <v>2.9681799999999998</v>
      </c>
      <c r="AH3" s="45">
        <f t="shared" ref="AH3:AH5" si="10">IF(ISERROR(S3+AD3+AG3),"",S3+AD3+AG3)</f>
        <v>17.607809807692306</v>
      </c>
      <c r="AI3" s="46">
        <v>0.05</v>
      </c>
      <c r="AJ3" s="45">
        <f t="shared" si="0"/>
        <v>1.9185048</v>
      </c>
      <c r="AK3" s="46">
        <v>0.16</v>
      </c>
      <c r="AL3" s="45">
        <f t="shared" si="1"/>
        <v>6.1392153599999997</v>
      </c>
      <c r="AM3" s="46">
        <v>0.08</v>
      </c>
      <c r="AN3" s="45">
        <f t="shared" si="2"/>
        <v>3.0696076799999998</v>
      </c>
      <c r="AO3" s="34" t="s">
        <v>67</v>
      </c>
      <c r="AP3" s="46">
        <v>6.5000000000000002E-2</v>
      </c>
      <c r="AQ3" s="45">
        <f t="shared" si="3"/>
        <v>2.4940562399999999</v>
      </c>
      <c r="AR3" s="34" t="s">
        <v>68</v>
      </c>
      <c r="AS3" s="46">
        <v>5.5E-2</v>
      </c>
      <c r="AT3" s="45">
        <f t="shared" ref="AT3:AT5" si="11">IF(ISERROR(AX3*AS3),"",AX3*AS3)</f>
        <v>2.1103552799999998</v>
      </c>
      <c r="AU3" s="45">
        <f t="shared" ref="AU3:AU5" si="12">IF(ISERROR(AJ3+AL3+AN3+AQ3+AT3),"",AJ3+AL3+AN3+AQ3+AT3)</f>
        <v>15.731739359999999</v>
      </c>
      <c r="AV3" s="45">
        <f t="shared" si="4"/>
        <v>33.339549167692304</v>
      </c>
      <c r="AW3" s="47">
        <f t="shared" ref="AW3:AW5" si="13">IF(ISERROR((AX3-AV3)/AX3),"",(AX3-AV3)/AX3)</f>
        <v>0.13110592249515593</v>
      </c>
      <c r="AX3" s="45">
        <f t="shared" ref="AX3:AX5" si="14">IF(ISERROR(AZ3*(1-BA3)),"",AZ3*(1-BA3))</f>
        <v>38.370095999999997</v>
      </c>
      <c r="AY3" s="40">
        <v>38.369999999999997</v>
      </c>
      <c r="AZ3" s="40">
        <v>64.989999999999995</v>
      </c>
      <c r="BA3" s="46">
        <v>0.40960000000000002</v>
      </c>
      <c r="BB3" s="42"/>
    </row>
    <row r="4" spans="1:54" ht="15" customHeight="1">
      <c r="A4" s="33">
        <v>3</v>
      </c>
      <c r="B4" s="34"/>
      <c r="C4" s="34"/>
      <c r="D4" s="34" t="s">
        <v>54</v>
      </c>
      <c r="E4" s="34" t="s">
        <v>55</v>
      </c>
      <c r="F4" s="34" t="s">
        <v>56</v>
      </c>
      <c r="G4" s="34" t="s">
        <v>57</v>
      </c>
      <c r="H4" s="34" t="s">
        <v>69</v>
      </c>
      <c r="I4" s="34" t="s">
        <v>59</v>
      </c>
      <c r="J4" s="34" t="s">
        <v>70</v>
      </c>
      <c r="K4" s="34" t="s">
        <v>61</v>
      </c>
      <c r="L4" s="34" t="s">
        <v>73</v>
      </c>
      <c r="M4" s="34"/>
      <c r="N4" s="35"/>
      <c r="O4" s="34" t="s">
        <v>64</v>
      </c>
      <c r="P4" s="36"/>
      <c r="Q4" s="37">
        <v>8.3000000000000007</v>
      </c>
      <c r="R4" s="38">
        <f t="shared" si="5"/>
        <v>0</v>
      </c>
      <c r="S4" s="39">
        <v>13.87</v>
      </c>
      <c r="T4" s="40"/>
      <c r="U4" s="34" t="s">
        <v>65</v>
      </c>
      <c r="V4" s="41">
        <v>50</v>
      </c>
      <c r="W4" s="41">
        <v>33</v>
      </c>
      <c r="X4" s="41">
        <v>31.5</v>
      </c>
      <c r="Y4" s="37"/>
      <c r="Z4" s="42">
        <v>4</v>
      </c>
      <c r="AA4" s="43">
        <f t="shared" si="6"/>
        <v>5.1975E-2</v>
      </c>
      <c r="AB4" s="44">
        <f t="shared" si="7"/>
        <v>5002.4050024050021</v>
      </c>
      <c r="AC4" s="34">
        <v>3850</v>
      </c>
      <c r="AD4" s="45">
        <f t="shared" si="8"/>
        <v>0.76962980769230771</v>
      </c>
      <c r="AE4" s="34" t="s">
        <v>66</v>
      </c>
      <c r="AF4" s="46">
        <v>0.214</v>
      </c>
      <c r="AG4" s="45">
        <f t="shared" si="9"/>
        <v>2.9681799999999998</v>
      </c>
      <c r="AH4" s="45">
        <f t="shared" si="10"/>
        <v>17.607809807692306</v>
      </c>
      <c r="AI4" s="46">
        <v>0.05</v>
      </c>
      <c r="AJ4" s="45">
        <f t="shared" si="0"/>
        <v>1.9185048</v>
      </c>
      <c r="AK4" s="46">
        <v>0.16</v>
      </c>
      <c r="AL4" s="45">
        <f t="shared" si="1"/>
        <v>6.1392153599999997</v>
      </c>
      <c r="AM4" s="46">
        <v>0.08</v>
      </c>
      <c r="AN4" s="45">
        <f t="shared" si="2"/>
        <v>3.0696076799999998</v>
      </c>
      <c r="AO4" s="34" t="s">
        <v>67</v>
      </c>
      <c r="AP4" s="46">
        <v>6.5000000000000002E-2</v>
      </c>
      <c r="AQ4" s="45">
        <f t="shared" si="3"/>
        <v>2.4940562399999999</v>
      </c>
      <c r="AR4" s="34" t="s">
        <v>68</v>
      </c>
      <c r="AS4" s="46">
        <v>5.5E-2</v>
      </c>
      <c r="AT4" s="45">
        <f t="shared" si="11"/>
        <v>2.1103552799999998</v>
      </c>
      <c r="AU4" s="45">
        <f t="shared" si="12"/>
        <v>15.731739359999999</v>
      </c>
      <c r="AV4" s="45">
        <f t="shared" si="4"/>
        <v>33.339549167692304</v>
      </c>
      <c r="AW4" s="47">
        <f t="shared" si="13"/>
        <v>0.13110592249515593</v>
      </c>
      <c r="AX4" s="45">
        <f t="shared" si="14"/>
        <v>38.370095999999997</v>
      </c>
      <c r="AY4" s="40">
        <v>38.369999999999997</v>
      </c>
      <c r="AZ4" s="40">
        <v>64.989999999999995</v>
      </c>
      <c r="BA4" s="46">
        <v>0.40960000000000002</v>
      </c>
      <c r="BB4" s="42"/>
    </row>
    <row r="5" spans="1:54" ht="15" customHeight="1">
      <c r="A5" s="33">
        <v>4</v>
      </c>
      <c r="B5" s="34"/>
      <c r="C5" s="34"/>
      <c r="D5" s="34" t="s">
        <v>54</v>
      </c>
      <c r="E5" s="34" t="s">
        <v>55</v>
      </c>
      <c r="F5" s="34" t="s">
        <v>56</v>
      </c>
      <c r="G5" s="34" t="s">
        <v>57</v>
      </c>
      <c r="H5" s="34" t="s">
        <v>69</v>
      </c>
      <c r="I5" s="34" t="s">
        <v>59</v>
      </c>
      <c r="J5" s="34" t="s">
        <v>70</v>
      </c>
      <c r="K5" s="34" t="s">
        <v>61</v>
      </c>
      <c r="L5" s="34" t="s">
        <v>74</v>
      </c>
      <c r="M5" s="34"/>
      <c r="N5" s="35"/>
      <c r="O5" s="34" t="s">
        <v>64</v>
      </c>
      <c r="P5" s="36"/>
      <c r="Q5" s="37">
        <v>8.3000000000000007</v>
      </c>
      <c r="R5" s="38">
        <f t="shared" si="5"/>
        <v>0</v>
      </c>
      <c r="S5" s="39">
        <v>13.87</v>
      </c>
      <c r="T5" s="40"/>
      <c r="U5" s="34" t="s">
        <v>65</v>
      </c>
      <c r="V5" s="41">
        <v>50</v>
      </c>
      <c r="W5" s="41">
        <v>33</v>
      </c>
      <c r="X5" s="41">
        <v>31.5</v>
      </c>
      <c r="Y5" s="37"/>
      <c r="Z5" s="42">
        <v>4</v>
      </c>
      <c r="AA5" s="43">
        <f t="shared" si="6"/>
        <v>5.1975E-2</v>
      </c>
      <c r="AB5" s="44">
        <f t="shared" si="7"/>
        <v>5002.4050024050021</v>
      </c>
      <c r="AC5" s="34">
        <v>3850</v>
      </c>
      <c r="AD5" s="45">
        <f t="shared" si="8"/>
        <v>0.76962980769230771</v>
      </c>
      <c r="AE5" s="34" t="s">
        <v>66</v>
      </c>
      <c r="AF5" s="46">
        <v>0.214</v>
      </c>
      <c r="AG5" s="45">
        <f t="shared" si="9"/>
        <v>2.9681799999999998</v>
      </c>
      <c r="AH5" s="45">
        <f t="shared" si="10"/>
        <v>17.607809807692306</v>
      </c>
      <c r="AI5" s="46">
        <v>0.05</v>
      </c>
      <c r="AJ5" s="45">
        <f t="shared" si="0"/>
        <v>1.9185048</v>
      </c>
      <c r="AK5" s="46">
        <v>0.16</v>
      </c>
      <c r="AL5" s="45">
        <f t="shared" si="1"/>
        <v>6.1392153599999997</v>
      </c>
      <c r="AM5" s="46">
        <v>0.08</v>
      </c>
      <c r="AN5" s="45">
        <f t="shared" si="2"/>
        <v>3.0696076799999998</v>
      </c>
      <c r="AO5" s="34" t="s">
        <v>67</v>
      </c>
      <c r="AP5" s="46">
        <v>6.5000000000000002E-2</v>
      </c>
      <c r="AQ5" s="45">
        <f t="shared" si="3"/>
        <v>2.4940562399999999</v>
      </c>
      <c r="AR5" s="34" t="s">
        <v>68</v>
      </c>
      <c r="AS5" s="46">
        <v>5.5E-2</v>
      </c>
      <c r="AT5" s="45">
        <f t="shared" si="11"/>
        <v>2.1103552799999998</v>
      </c>
      <c r="AU5" s="45">
        <f t="shared" si="12"/>
        <v>15.731739359999999</v>
      </c>
      <c r="AV5" s="45">
        <f t="shared" si="4"/>
        <v>33.339549167692304</v>
      </c>
      <c r="AW5" s="47">
        <f t="shared" si="13"/>
        <v>0.13110592249515593</v>
      </c>
      <c r="AX5" s="45">
        <f t="shared" si="14"/>
        <v>38.370095999999997</v>
      </c>
      <c r="AY5" s="40">
        <v>38.369999999999997</v>
      </c>
      <c r="AZ5" s="40">
        <v>64.989999999999995</v>
      </c>
      <c r="BA5" s="46">
        <v>0.40960000000000002</v>
      </c>
      <c r="BB5" s="42"/>
    </row>
  </sheetData>
  <sheetProtection insertRows="0" deleteRows="0" sort="0"/>
  <protectedRanges>
    <protectedRange sqref="AX1:AY1 AO6:AZ6 A7:AZ249 A2:M2 O2:AN2 AO2:BB5 A3:AN6" name="Range1"/>
    <protectedRange sqref="N2" name="Range1_4"/>
  </protectedRange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heather.zhu</dc:creator>
  <cp:lastModifiedBy>heather.zhu</cp:lastModifiedBy>
  <dcterms:created xsi:type="dcterms:W3CDTF">2025-06-11T16:47:11Z</dcterms:created>
  <dcterms:modified xsi:type="dcterms:W3CDTF">2025-06-11T17:21:19Z</dcterms:modified>
</cp:coreProperties>
</file>