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34EAF347-17AB-40EF-AF9E-622E441DB962}" xr6:coauthVersionLast="47" xr6:coauthVersionMax="47" xr10:uidLastSave="{00000000-0000-0000-0000-000000000000}"/>
  <bookViews>
    <workbookView xWindow="-110" yWindow="-110" windowWidth="19420" windowHeight="10300" xr2:uid="{D21DD1EA-DCE8-464E-9B77-00EC326A55CA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" i="1" l="1"/>
  <c r="BD5" i="1"/>
  <c r="BC5" i="1"/>
  <c r="BA5" i="1"/>
  <c r="AX5" i="1"/>
  <c r="AR5" i="1"/>
  <c r="AO5" i="1"/>
  <c r="AL5" i="1"/>
  <c r="AJ5" i="1"/>
  <c r="AH5" i="1"/>
  <c r="AF5" i="1"/>
  <c r="AE5" i="1"/>
  <c r="X5" i="1"/>
  <c r="Z5" i="1" s="1"/>
  <c r="AB5" i="1" s="1"/>
  <c r="BE4" i="1"/>
  <c r="BD4" i="1"/>
  <c r="BC4" i="1"/>
  <c r="BA4" i="1"/>
  <c r="AX4" i="1"/>
  <c r="AR4" i="1"/>
  <c r="AO4" i="1"/>
  <c r="AL4" i="1"/>
  <c r="AJ4" i="1"/>
  <c r="AH4" i="1"/>
  <c r="AF4" i="1"/>
  <c r="AE4" i="1"/>
  <c r="X4" i="1"/>
  <c r="Z4" i="1" s="1"/>
  <c r="AB4" i="1" s="1"/>
  <c r="BE3" i="1"/>
  <c r="BD3" i="1"/>
  <c r="BC3" i="1"/>
  <c r="BA3" i="1"/>
  <c r="AX3" i="1"/>
  <c r="AR3" i="1"/>
  <c r="AO3" i="1"/>
  <c r="AL3" i="1"/>
  <c r="AJ3" i="1"/>
  <c r="AH3" i="1"/>
  <c r="AF3" i="1"/>
  <c r="AE3" i="1"/>
  <c r="X3" i="1"/>
  <c r="Z3" i="1" s="1"/>
  <c r="AB3" i="1" s="1"/>
  <c r="BE2" i="1"/>
  <c r="BD2" i="1"/>
  <c r="BC2" i="1"/>
  <c r="BA2" i="1"/>
  <c r="AX2" i="1"/>
  <c r="AR2" i="1"/>
  <c r="AO2" i="1"/>
  <c r="AL2" i="1"/>
  <c r="AJ2" i="1"/>
  <c r="AH2" i="1"/>
  <c r="AF2" i="1"/>
  <c r="AE2" i="1"/>
  <c r="X2" i="1"/>
  <c r="Z2" i="1" s="1"/>
  <c r="AB2" i="1" s="1"/>
  <c r="AS5" i="1" l="1"/>
  <c r="AT5" i="1" s="1"/>
  <c r="AS2" i="1"/>
  <c r="AT2" i="1" s="1"/>
  <c r="AS4" i="1"/>
  <c r="AT4" i="1" s="1"/>
  <c r="AS3" i="1"/>
  <c r="AT3" i="1" s="1"/>
  <c r="AZ3" i="1" s="1"/>
  <c r="AZ5" i="1"/>
  <c r="AU5" i="1"/>
  <c r="AU4" i="1"/>
  <c r="AZ4" i="1"/>
  <c r="AU3" i="1" l="1"/>
  <c r="AZ2" i="1"/>
  <c r="A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X1" authorId="0" shapeId="0" xr:uid="{BF02F47C-226F-4101-A93E-EF88E5A5DC3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 xr:uid="{5CB5700A-0CEB-4BC6-8A61-C42FD106071E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B1" authorId="0" shapeId="0" xr:uid="{B7BB3F97-23FF-4822-8F3D-179FF001DFA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 xr:uid="{18B5D3A7-229C-4D41-A8C2-A37CA1CF8F3F}">
      <text>
        <r>
          <rPr>
            <sz val="11"/>
            <rFont val="Calibri"/>
            <family val="2"/>
          </rPr>
          <t>[JLA DI Price]*[Duty Rate]</t>
        </r>
      </text>
    </comment>
    <comment ref="AF1" authorId="0" shapeId="0" xr:uid="{912ECE57-CDF4-4752-B22F-82EFC90B6A92}">
      <text>
        <r>
          <rPr>
            <sz val="11"/>
            <rFont val="Calibri"/>
            <family val="2"/>
          </rPr>
          <t>[FOB Cost $ (Value)]</t>
        </r>
      </text>
    </comment>
    <comment ref="AH1" authorId="0" shapeId="0" xr:uid="{1AB7B239-A2E4-4D70-A0D0-248404A805A4}">
      <text>
        <r>
          <rPr>
            <sz val="11"/>
            <rFont val="Calibri"/>
            <family val="2"/>
          </rPr>
          <t>[JLA DI Price]*[DA %]</t>
        </r>
      </text>
    </comment>
    <comment ref="AJ1" authorId="0" shapeId="0" xr:uid="{6A1687F4-5B02-4993-85FE-32A16301B917}">
      <text>
        <r>
          <rPr>
            <sz val="11"/>
            <rFont val="Calibri"/>
            <family val="2"/>
          </rPr>
          <t>[JLA DI Price]*[Rebate/Co-op %]</t>
        </r>
      </text>
    </comment>
    <comment ref="AL1" authorId="0" shapeId="0" xr:uid="{11393C15-C072-4CA7-A991-62D3A057CEF8}">
      <text>
        <r>
          <rPr>
            <sz val="11"/>
            <rFont val="Calibri"/>
            <family val="2"/>
          </rPr>
          <t>[JLA DI Price]*[OOD %]</t>
        </r>
      </text>
    </comment>
    <comment ref="AO1" authorId="0" shapeId="0" xr:uid="{C849ADFF-73E8-40E5-B186-5CAE5E959CCA}">
      <text>
        <r>
          <rPr>
            <sz val="11"/>
            <rFont val="Calibri"/>
            <family val="2"/>
          </rPr>
          <t>[JLA DI Price]*[Load 1 %]</t>
        </r>
      </text>
    </comment>
    <comment ref="AR1" authorId="0" shapeId="0" xr:uid="{C0C95535-53C3-40E9-99BD-38C730AB5456}">
      <text>
        <r>
          <rPr>
            <sz val="11"/>
            <rFont val="Calibri"/>
            <family val="2"/>
          </rPr>
          <t>[JLA DI Price]*[Load 2 %]</t>
        </r>
      </text>
    </comment>
    <comment ref="AS1" authorId="0" shapeId="0" xr:uid="{AE5F914D-0756-47D4-8DEB-06DF38A88F5B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T1" authorId="0" shapeId="0" xr:uid="{7D8B5D25-0DE5-4E97-A098-B8BACE1A53D4}">
      <text>
        <r>
          <rPr>
            <sz val="11"/>
            <rFont val="Calibri"/>
            <family val="2"/>
          </rPr>
          <t>[FOB Cost $ (Value)]+[Total Load $]</t>
        </r>
      </text>
    </comment>
    <comment ref="AU1" authorId="0" shapeId="0" xr:uid="{FEFEC298-B4C5-4106-AE3B-651C5FCFB051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AX1" authorId="0" shapeId="0" xr:uid="{39B28FDC-2864-438F-815D-FECFD39773EC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AZ1" authorId="0" shapeId="0" xr:uid="{32820437-D770-4B43-959C-FB489DB0BE41}">
      <text>
        <r>
          <rPr>
            <sz val="11"/>
            <rFont val="Calibri"/>
            <family val="2"/>
          </rPr>
          <t>[FOB with Loads $]*[Quantity]</t>
        </r>
      </text>
    </comment>
    <comment ref="BA1" authorId="0" shapeId="0" xr:uid="{4B6E81DF-50CC-46C3-B8F9-EE664E3FF79E}">
      <text>
        <r>
          <rPr>
            <sz val="11"/>
            <rFont val="Calibri"/>
            <family val="2"/>
          </rPr>
          <t>[JLA DI Price]*[Quantity]</t>
        </r>
      </text>
    </comment>
    <comment ref="BC1" authorId="0" shapeId="0" xr:uid="{30C15D4E-3BA5-4A26-9686-34E847FD63E2}">
      <text>
        <r>
          <rPr>
            <sz val="11"/>
            <rFont val="Calibri"/>
            <family val="2"/>
          </rPr>
          <t>[ELC]*[Quantity]</t>
        </r>
      </text>
    </comment>
    <comment ref="BD1" authorId="0" shapeId="0" xr:uid="{ECA2EC6B-D064-4396-A7AD-0C2477A35FE4}">
      <text>
        <r>
          <rPr>
            <sz val="11"/>
            <rFont val="Calibri"/>
            <family val="2"/>
          </rPr>
          <t>[JLA DI Price]*[Quantity]*0.1</t>
        </r>
      </text>
    </comment>
    <comment ref="BE1" authorId="0" shapeId="0" xr:uid="{93111F93-A6D3-42B9-BC74-DA5DDE7F7E64}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<sst xmlns="http://schemas.openxmlformats.org/spreadsheetml/2006/main" count="97" uniqueCount="73">
  <si>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</si>
  <si>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</si>
  <si>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</si>
  <si>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</si>
  <si>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</si>
  <si>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</si>
  <si>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</si>
  <si>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</si>
  <si>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</si>
  <si>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</si>
  <si>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</si>
  <si>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</si>
  <si>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</si>
  <si>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</si>
  <si>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</si>
  <si>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</si>
  <si>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</si>
  <si>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</si>
  <si>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</si>
  <si>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</si>
  <si>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</si>
  <si>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</si>
  <si>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</si>
  <si>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</si>
  <si>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</si>
  <si>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Bundles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</si>
  <si>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</si>
  <si>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</si>
  <si>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</si>
  <si>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</si>
  <si>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</si>
  <si>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</si>
  <si>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</si>
  <si>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</si>
  <si>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Rebate/Co-op %</t>
  </si>
  <si>
    <t>Rebate/Co-op $</t>
  </si>
  <si>
    <t>OOD %</t>
  </si>
  <si>
    <t>OOD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</si>
  <si>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</si>
  <si>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</si>
  <si>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</si>
  <si>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</si>
  <si>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</si>
  <si>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</si>
  <si>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</si>
  <si>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</si>
  <si>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</si>
  <si>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DI Price</t>
  </si>
  <si>
    <t>Suggested Retail Price</t>
  </si>
  <si>
    <t>Retail MU% on ELC</t>
  </si>
  <si>
    <t>Total Quantity</t>
  </si>
  <si>
    <t>Total JLA Cost</t>
  </si>
  <si>
    <t>Total JLA Sales</t>
  </si>
  <si>
    <t>ELC from IQS</t>
  </si>
  <si>
    <t>Total ELC Cost</t>
  </si>
  <si>
    <t>Total 10% off</t>
  </si>
  <si>
    <t>Total Retail Sales</t>
  </si>
  <si>
    <t>Everyday Living</t>
  </si>
  <si>
    <t>BATH TOWEL</t>
  </si>
  <si>
    <t>EDL 8pk Wash Pack</t>
  </si>
  <si>
    <t xml:space="preserve">100% Cotton
Single Ply Carded Solid Dyed Dobby
Pile: 1/13 Carded ,
Ground: 1/10s
Weft: 1/12s </t>
  </si>
  <si>
    <t>12x12
400gsm</t>
  </si>
  <si>
    <t>Piece</t>
  </si>
  <si>
    <t>Normal</t>
  </si>
  <si>
    <t>6302.60.0020</t>
  </si>
  <si>
    <t>$2,600 QUARTERLY WIRE BIN SUPPORT</t>
  </si>
  <si>
    <t>Black Friday</t>
  </si>
  <si>
    <t>EDL OPP BATH</t>
  </si>
  <si>
    <t xml:space="preserve"> 27x52, 500gsm</t>
  </si>
  <si>
    <t>EDL OPP HAND</t>
  </si>
  <si>
    <t>16x26
522gsm</t>
  </si>
  <si>
    <t>EDL OPP WASH</t>
  </si>
  <si>
    <t>12x12
520gsm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</si>
</sst>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[$$-409]#,##0.00_);\([$$-409]#,##0.00\)"/>
    <numFmt numFmtId="168" formatCode="0.0%"/>
    <numFmt numFmtId="169" formatCode="_(* #,##0_);_(* \(#,##0\);_(* &quot;-&quot;??_);_(@_)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167" fontId="4" fillId="0" borderId="0"/>
  </cellStyleXfs>
  <cellXfs count="5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5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167" fontId="1" fillId="0" borderId="2" xfId="0" applyNumberFormat="1" applyFont="1" applyBorder="1"/>
    <xf numFmtId="167" fontId="0" fillId="0" borderId="2" xfId="0" applyNumberFormat="1" applyBorder="1"/>
    <xf numFmtId="49" fontId="0" fillId="0" borderId="2" xfId="0" applyNumberFormat="1" applyBorder="1"/>
    <xf numFmtId="164" fontId="0" fillId="0" borderId="1" xfId="0" applyNumberFormat="1" applyBorder="1"/>
    <xf numFmtId="166" fontId="0" fillId="0" borderId="2" xfId="0" applyNumberFormat="1" applyBorder="1"/>
    <xf numFmtId="2" fontId="0" fillId="0" borderId="2" xfId="0" applyNumberFormat="1" applyBorder="1"/>
    <xf numFmtId="1" fontId="0" fillId="0" borderId="2" xfId="0" applyNumberFormat="1" applyBorder="1"/>
    <xf numFmtId="165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64" fontId="0" fillId="7" borderId="2" xfId="0" applyNumberFormat="1" applyFill="1" applyBorder="1"/>
    <xf numFmtId="168" fontId="0" fillId="0" borderId="2" xfId="0" applyNumberFormat="1" applyBorder="1"/>
    <xf numFmtId="10" fontId="0" fillId="0" borderId="2" xfId="0" applyNumberFormat="1" applyBorder="1"/>
    <xf numFmtId="164" fontId="1" fillId="0" borderId="2" xfId="0" applyNumberFormat="1" applyFont="1" applyBorder="1"/>
    <xf numFmtId="10" fontId="0" fillId="7" borderId="2" xfId="3" applyNumberFormat="1" applyFont="1" applyFill="1" applyBorder="1" applyAlignment="1"/>
    <xf numFmtId="164" fontId="0" fillId="0" borderId="2" xfId="0" applyNumberFormat="1" applyBorder="1"/>
    <xf numFmtId="44" fontId="0" fillId="0" borderId="2" xfId="0" applyNumberFormat="1" applyBorder="1"/>
    <xf numFmtId="169" fontId="0" fillId="0" borderId="2" xfId="0" applyNumberFormat="1" applyBorder="1"/>
    <xf numFmtId="164" fontId="4" fillId="0" borderId="2" xfId="4" applyNumberFormat="1" applyBorder="1" applyAlignment="1">
      <alignment wrapText="1"/>
    </xf>
    <xf numFmtId="16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</cellXfs>
  <cellStyles count="5">
    <cellStyle name="Normal" xfId="0" builtinId="0"/>
    <cellStyle name="Normal 2" xfId="1" xr:uid="{8D919640-1475-4BBC-A501-5315FAE99D4D}"/>
    <cellStyle name="Normal 2 18 2" xfId="2" xr:uid="{DEFF32B1-8CE3-4EB0-B425-DAAE4AB6707C}"/>
    <cellStyle name="Normal_JCP Softspun sheet quote 100401" xfId="4" xr:uid="{CE175047-5C66-4515-89CF-A5A668550893}"/>
    <cellStyle name="Percent 2" xfId="3" xr:uid="{BE05FE44-2782-419B-A62A-5D48694CD0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46DE-B70C-4B2A-ABF6-70DEC8BC0301}">
  <dimension ref="A1:BE6"/>
  <sheetViews>
    <sheetView tabSelected="1" zoomScale="99" zoomScaleNormal="99" workbookViewId="0">
      <selection activeCell="F12" sqref="F1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8.54296875" style="4" customWidth="1"/>
    <col min="18" max="18" width="9.36328125" style="2" customWidth="1"/>
    <col min="19" max="19" width="8.1796875" style="51" customWidth="1"/>
    <col min="20" max="20" width="8.7265625" style="51" customWidth="1"/>
    <col min="21" max="21" width="7.1796875" style="51" customWidth="1"/>
    <col min="22" max="22" width="9" style="52" customWidth="1"/>
    <col min="23" max="23" width="6.26953125" style="53" customWidth="1"/>
    <col min="24" max="24" width="10" style="54" customWidth="1"/>
    <col min="25" max="25" width="10" style="52" customWidth="1"/>
    <col min="26" max="26" width="9.81640625" style="53" customWidth="1"/>
    <col min="27" max="27" width="11.54296875" style="2" customWidth="1"/>
    <col min="28" max="28" width="8.90625" style="4" customWidth="1"/>
    <col min="29" max="29" width="7.81640625" style="2" customWidth="1"/>
    <col min="30" max="30" width="8.453125" style="3" customWidth="1"/>
    <col min="31" max="31" width="9" style="4" customWidth="1"/>
    <col min="32" max="32" width="8.36328125" style="4" customWidth="1"/>
    <col min="33" max="33" width="8.08984375" style="3" customWidth="1"/>
    <col min="34" max="34" width="9.26953125" style="4" customWidth="1"/>
    <col min="35" max="35" width="8.08984375" style="3" customWidth="1"/>
    <col min="36" max="36" width="9.26953125" style="4" customWidth="1"/>
    <col min="37" max="37" width="8.08984375" style="3" customWidth="1"/>
    <col min="38" max="38" width="9.26953125" style="4" customWidth="1"/>
    <col min="39" max="39" width="7" style="4" customWidth="1"/>
    <col min="40" max="40" width="8.6328125" style="3" customWidth="1"/>
    <col min="41" max="41" width="8.6328125" style="4" customWidth="1"/>
    <col min="42" max="42" width="7.54296875" style="4" customWidth="1"/>
    <col min="43" max="43" width="9.26953125" style="3" customWidth="1"/>
    <col min="44" max="44" width="8.26953125" style="4" customWidth="1"/>
    <col min="45" max="45" width="7.81640625" style="4" customWidth="1"/>
    <col min="46" max="46" width="9.6328125" style="4" customWidth="1"/>
    <col min="47" max="47" width="10.453125" style="4" customWidth="1"/>
    <col min="48" max="48" width="9.6328125" style="4" customWidth="1"/>
    <col min="49" max="49" width="9.1796875" style="2" customWidth="1"/>
    <col min="50" max="50" width="9.1796875" style="2"/>
    <col min="51" max="51" width="13.1796875" style="2" customWidth="1"/>
    <col min="52" max="52" width="11.90625" style="4" customWidth="1"/>
    <col min="53" max="53" width="11.453125" style="4" customWidth="1"/>
    <col min="54" max="54" width="9.1796875" style="2"/>
    <col min="55" max="55" width="11.90625" style="4" customWidth="1"/>
    <col min="56" max="57" width="11.453125" style="4" customWidth="1"/>
    <col min="58" max="16384" width="9.1796875" style="2"/>
  </cols>
  <sheetData>
    <row r="1" spans="1:57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4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19" t="s">
        <v>25</v>
      </c>
      <c r="AA1" s="6" t="s">
        <v>26</v>
      </c>
      <c r="AB1" s="20" t="s">
        <v>27</v>
      </c>
      <c r="AC1" s="6" t="s">
        <v>28</v>
      </c>
      <c r="AD1" s="21" t="s">
        <v>29</v>
      </c>
      <c r="AE1" s="22" t="s">
        <v>30</v>
      </c>
      <c r="AF1" s="20" t="s">
        <v>31</v>
      </c>
      <c r="AG1" s="21" t="s">
        <v>32</v>
      </c>
      <c r="AH1" s="20" t="s">
        <v>33</v>
      </c>
      <c r="AI1" s="21" t="s">
        <v>34</v>
      </c>
      <c r="AJ1" s="20" t="s">
        <v>35</v>
      </c>
      <c r="AK1" s="21" t="s">
        <v>36</v>
      </c>
      <c r="AL1" s="20" t="s">
        <v>37</v>
      </c>
      <c r="AM1" s="23" t="s">
        <v>38</v>
      </c>
      <c r="AN1" s="21" t="s">
        <v>39</v>
      </c>
      <c r="AO1" s="20" t="s">
        <v>40</v>
      </c>
      <c r="AP1" s="23" t="s">
        <v>41</v>
      </c>
      <c r="AQ1" s="21" t="s">
        <v>42</v>
      </c>
      <c r="AR1" s="20" t="s">
        <v>43</v>
      </c>
      <c r="AS1" s="20" t="s">
        <v>44</v>
      </c>
      <c r="AT1" s="24" t="s">
        <v>45</v>
      </c>
      <c r="AU1" s="25" t="s">
        <v>46</v>
      </c>
      <c r="AV1" s="26" t="s">
        <v>47</v>
      </c>
      <c r="AW1" s="27" t="s">
        <v>48</v>
      </c>
      <c r="AX1" s="25" t="s">
        <v>49</v>
      </c>
      <c r="AY1" s="6" t="s">
        <v>50</v>
      </c>
      <c r="AZ1" s="20" t="s">
        <v>51</v>
      </c>
      <c r="BA1" s="20" t="s">
        <v>52</v>
      </c>
      <c r="BB1" s="28" t="s">
        <v>53</v>
      </c>
      <c r="BC1" s="20" t="s">
        <v>54</v>
      </c>
      <c r="BD1" s="20" t="s">
        <v>55</v>
      </c>
      <c r="BE1" s="20" t="s">
        <v>56</v>
      </c>
    </row>
    <row r="2" spans="1:57" customFormat="1" ht="14.5" customHeight="1" x14ac:dyDescent="0.35">
      <c r="A2" s="29">
        <v>1</v>
      </c>
      <c r="B2" s="30"/>
      <c r="C2" s="30"/>
      <c r="D2" s="30" t="s">
        <v>57</v>
      </c>
      <c r="E2" s="30"/>
      <c r="F2" s="30" t="s">
        <v>58</v>
      </c>
      <c r="G2" s="31"/>
      <c r="H2" s="30" t="s">
        <v>59</v>
      </c>
      <c r="I2" s="30"/>
      <c r="J2" s="32" t="s">
        <v>60</v>
      </c>
      <c r="K2" s="33" t="s">
        <v>61</v>
      </c>
      <c r="L2" s="31"/>
      <c r="M2" s="30"/>
      <c r="N2" s="31"/>
      <c r="O2" s="34"/>
      <c r="P2" s="30" t="s">
        <v>62</v>
      </c>
      <c r="Q2" s="35">
        <v>1.61</v>
      </c>
      <c r="R2" s="30" t="s">
        <v>63</v>
      </c>
      <c r="S2" s="36">
        <v>33</v>
      </c>
      <c r="T2" s="36">
        <v>33</v>
      </c>
      <c r="U2" s="36">
        <v>47</v>
      </c>
      <c r="V2" s="37"/>
      <c r="W2" s="38">
        <v>24</v>
      </c>
      <c r="X2" s="39">
        <f>IF(S2="","",S2*T2*U2/1000000)</f>
        <v>5.1182999999999999E-2</v>
      </c>
      <c r="Y2" s="37">
        <v>65</v>
      </c>
      <c r="Z2" s="40">
        <f>IF(W2="","",Y2/X2)</f>
        <v>1269.9529140534944</v>
      </c>
      <c r="AA2" s="41">
        <v>3750</v>
      </c>
      <c r="AB2" s="42">
        <f>IF(ISERROR(AA2/Z2),"",AA2/Z2)</f>
        <v>2.9528653846153845</v>
      </c>
      <c r="AC2" s="33" t="s">
        <v>64</v>
      </c>
      <c r="AD2" s="43">
        <v>9.0999999999999998E-2</v>
      </c>
      <c r="AE2" s="42">
        <f>IF(ISERROR(AV2*AD2),"",AV2*AD2)</f>
        <v>0.25479999999999997</v>
      </c>
      <c r="AF2" s="42">
        <f>IF(ISERROR(Q2),"",Q2)</f>
        <v>1.61</v>
      </c>
      <c r="AG2" s="44">
        <v>0.01</v>
      </c>
      <c r="AH2" s="42">
        <f t="shared" ref="AH2:AH5" si="0">IF(ISERROR(AV2*AG2),"",AV2*AG2)</f>
        <v>2.7999999999999997E-2</v>
      </c>
      <c r="AI2" s="44">
        <v>0.05</v>
      </c>
      <c r="AJ2" s="42">
        <f>IF(ISERROR(AV2*AI2),"",AV2*AI2)</f>
        <v>0.13999999999999999</v>
      </c>
      <c r="AK2" s="44">
        <v>0</v>
      </c>
      <c r="AL2" s="42">
        <f t="shared" ref="AL2:AL5" si="1">IF(ISERROR(AV2*AK2),"",AV2*AK2)</f>
        <v>0</v>
      </c>
      <c r="AM2" s="45" t="s">
        <v>65</v>
      </c>
      <c r="AN2" s="44">
        <v>1.24E-2</v>
      </c>
      <c r="AO2" s="42">
        <f>IF(ISERROR(AV2*AN2),"",AV2*AN2)</f>
        <v>3.4719999999999994E-2</v>
      </c>
      <c r="AP2" s="45" t="s">
        <v>66</v>
      </c>
      <c r="AQ2" s="44">
        <v>0.1</v>
      </c>
      <c r="AR2" s="42">
        <f t="shared" ref="AR2:AR5" si="2">IF(ISERROR(AV2*AQ2),"",AV2*AQ2)</f>
        <v>0.27999999999999997</v>
      </c>
      <c r="AS2" s="42">
        <f>IF(ISERROR(AH2+AJ2+AL2+AO2+AR2),"",AH2+AJ2+AL2+AO2+AR2)</f>
        <v>0.48271999999999993</v>
      </c>
      <c r="AT2" s="42">
        <f t="shared" ref="AT2:AT5" si="3">IF(ISERROR(Q2+AS2),"",Q2+AS2)</f>
        <v>2.0927199999999999</v>
      </c>
      <c r="AU2" s="46">
        <f t="shared" ref="AU2:AU5" si="4">IF(ISERROR((AV2-AT2)/AV2),"",(AV2-AT2)/AV2)</f>
        <v>0.25259999999999999</v>
      </c>
      <c r="AV2" s="47">
        <v>2.8</v>
      </c>
      <c r="AW2" s="48">
        <v>4.99</v>
      </c>
      <c r="AX2" s="46">
        <f t="shared" ref="AX2:AX5" si="5">IF(ISERROR((AW2-BB2)/AW2),"",(AW2-BB2)/AW2)</f>
        <v>0.33466933867735477</v>
      </c>
      <c r="AY2" s="49">
        <v>20159</v>
      </c>
      <c r="AZ2" s="42">
        <f t="shared" ref="AZ2:AZ5" si="6">IF(ISERROR(AT2*AY2),"",AT2*AY2)</f>
        <v>42187.142479999995</v>
      </c>
      <c r="BA2" s="42">
        <f t="shared" ref="BA2:BA5" si="7">IF(ISERROR(AV2*AY2),"",AV2*AY2)</f>
        <v>56445.2</v>
      </c>
      <c r="BB2" s="50">
        <v>3.32</v>
      </c>
      <c r="BC2" s="42">
        <f>IF(ISERROR(AY2*BB2),"",AY2*BB2)</f>
        <v>66927.87999999999</v>
      </c>
      <c r="BD2" s="42">
        <f t="shared" ref="BD2:BD5" si="8">IF(ISERROR(AV2*AY2*0.1),"",AV2*AY2*0.1)</f>
        <v>5644.52</v>
      </c>
      <c r="BE2" s="42">
        <f t="shared" ref="BE2:BE5" si="9">IF(ISERROR(AW2*AY2),"",AW2*AY2)</f>
        <v>100593.41</v>
      </c>
    </row>
    <row r="3" spans="1:57" customFormat="1" x14ac:dyDescent="0.35">
      <c r="A3" s="29">
        <v>2</v>
      </c>
      <c r="B3" s="30"/>
      <c r="C3" s="30"/>
      <c r="D3" s="30" t="s">
        <v>57</v>
      </c>
      <c r="E3" s="30"/>
      <c r="F3" s="30" t="s">
        <v>58</v>
      </c>
      <c r="G3" s="31"/>
      <c r="H3" s="30" t="s">
        <v>67</v>
      </c>
      <c r="I3" s="30"/>
      <c r="J3" s="32" t="s">
        <v>60</v>
      </c>
      <c r="K3" s="33" t="s">
        <v>68</v>
      </c>
      <c r="L3" s="31"/>
      <c r="M3" s="30"/>
      <c r="N3" s="30"/>
      <c r="O3" s="34"/>
      <c r="P3" s="30" t="s">
        <v>62</v>
      </c>
      <c r="Q3" s="35">
        <v>2.13</v>
      </c>
      <c r="R3" s="30" t="s">
        <v>63</v>
      </c>
      <c r="S3" s="36">
        <v>36</v>
      </c>
      <c r="T3" s="36">
        <v>25</v>
      </c>
      <c r="U3" s="36">
        <v>17</v>
      </c>
      <c r="V3" s="37"/>
      <c r="W3" s="38">
        <v>4</v>
      </c>
      <c r="X3" s="39">
        <f t="shared" ref="X3:X5" si="10">IF(S3="","",S3*T3*U3/1000000)</f>
        <v>1.5299999999999999E-2</v>
      </c>
      <c r="Y3" s="37">
        <v>65</v>
      </c>
      <c r="Z3" s="40">
        <f t="shared" ref="Z3:Z5" si="11">IF(W3="","",Y3/X3)</f>
        <v>4248.3660130718954</v>
      </c>
      <c r="AA3" s="41">
        <v>3750</v>
      </c>
      <c r="AB3" s="42">
        <f t="shared" ref="AB3:AB5" si="12">IF(ISERROR(AA3/Z3),"",AA3/Z3)</f>
        <v>0.88269230769230766</v>
      </c>
      <c r="AC3" s="33" t="s">
        <v>64</v>
      </c>
      <c r="AD3" s="43">
        <v>9.0999999999999998E-2</v>
      </c>
      <c r="AE3" s="42">
        <f t="shared" ref="AE3:AE5" si="13">IF(ISERROR(AV3*AD3),"",AV3*AD3)</f>
        <v>0.26845000000000002</v>
      </c>
      <c r="AF3" s="42">
        <f t="shared" ref="AF3:AF5" si="14">IF(ISERROR(Q3),"",Q3)</f>
        <v>2.13</v>
      </c>
      <c r="AG3" s="44">
        <v>0.01</v>
      </c>
      <c r="AH3" s="42">
        <f t="shared" si="0"/>
        <v>2.9500000000000002E-2</v>
      </c>
      <c r="AI3" s="44">
        <v>0.05</v>
      </c>
      <c r="AJ3" s="42">
        <f t="shared" ref="AJ3:AJ5" si="15">IF(ISERROR(AV3*AI3),"",AV3*AI3)</f>
        <v>0.14750000000000002</v>
      </c>
      <c r="AK3" s="44">
        <v>0</v>
      </c>
      <c r="AL3" s="42">
        <f t="shared" si="1"/>
        <v>0</v>
      </c>
      <c r="AM3" s="45" t="s">
        <v>65</v>
      </c>
      <c r="AN3" s="44">
        <v>1.24E-2</v>
      </c>
      <c r="AO3" s="42">
        <f t="shared" ref="AO3:AO5" si="16">IF(ISERROR(AV3*AN3),"",AV3*AN3)</f>
        <v>3.6580000000000001E-2</v>
      </c>
      <c r="AP3" s="45" t="s">
        <v>66</v>
      </c>
      <c r="AQ3" s="44">
        <v>0.1</v>
      </c>
      <c r="AR3" s="42">
        <f t="shared" si="2"/>
        <v>0.29500000000000004</v>
      </c>
      <c r="AS3" s="42">
        <f t="shared" ref="AS3:AS5" si="17">IF(ISERROR(AH3+AJ3+AL3+AO3+AR3),"",AH3+AJ3+AL3+AO3+AR3)</f>
        <v>0.50858000000000003</v>
      </c>
      <c r="AT3" s="42">
        <f t="shared" si="3"/>
        <v>2.6385800000000001</v>
      </c>
      <c r="AU3" s="46">
        <f t="shared" si="4"/>
        <v>0.10556610169491526</v>
      </c>
      <c r="AV3" s="47">
        <v>2.95</v>
      </c>
      <c r="AW3" s="48">
        <v>4.99</v>
      </c>
      <c r="AX3" s="46">
        <f t="shared" si="5"/>
        <v>0.27855711422845691</v>
      </c>
      <c r="AY3" s="49">
        <v>55196</v>
      </c>
      <c r="AZ3" s="42">
        <f t="shared" si="6"/>
        <v>145639.06168000001</v>
      </c>
      <c r="BA3" s="42">
        <f t="shared" si="7"/>
        <v>162828.20000000001</v>
      </c>
      <c r="BB3" s="50">
        <v>3.6</v>
      </c>
      <c r="BC3" s="42">
        <f t="shared" ref="BC3:BC5" si="18">IF(ISERROR(AY3*BB3),"",AY3*BB3)</f>
        <v>198705.6</v>
      </c>
      <c r="BD3" s="42">
        <f t="shared" si="8"/>
        <v>16282.820000000002</v>
      </c>
      <c r="BE3" s="42">
        <f t="shared" si="9"/>
        <v>275428.04000000004</v>
      </c>
    </row>
    <row r="4" spans="1:57" customFormat="1" x14ac:dyDescent="0.35">
      <c r="A4" s="29">
        <v>3</v>
      </c>
      <c r="B4" s="30"/>
      <c r="C4" s="30"/>
      <c r="D4" s="30" t="s">
        <v>57</v>
      </c>
      <c r="E4" s="30"/>
      <c r="F4" s="30" t="s">
        <v>58</v>
      </c>
      <c r="G4" s="31"/>
      <c r="H4" s="33" t="s">
        <v>69</v>
      </c>
      <c r="I4" s="30"/>
      <c r="J4" s="32" t="s">
        <v>60</v>
      </c>
      <c r="K4" s="33" t="s">
        <v>70</v>
      </c>
      <c r="L4" s="31"/>
      <c r="M4" s="30"/>
      <c r="N4" s="30"/>
      <c r="O4" s="34"/>
      <c r="P4" s="30" t="s">
        <v>62</v>
      </c>
      <c r="Q4" s="35">
        <v>0.69</v>
      </c>
      <c r="R4" s="30" t="s">
        <v>63</v>
      </c>
      <c r="S4" s="36">
        <v>19</v>
      </c>
      <c r="T4" s="36">
        <v>23</v>
      </c>
      <c r="U4" s="36">
        <v>17</v>
      </c>
      <c r="V4" s="37"/>
      <c r="W4" s="30">
        <v>6</v>
      </c>
      <c r="X4" s="39">
        <f t="shared" si="10"/>
        <v>7.4289999999999998E-3</v>
      </c>
      <c r="Y4" s="37">
        <v>65</v>
      </c>
      <c r="Z4" s="40">
        <f t="shared" si="11"/>
        <v>8749.4952214295336</v>
      </c>
      <c r="AA4" s="41">
        <v>3750</v>
      </c>
      <c r="AB4" s="42">
        <f t="shared" si="12"/>
        <v>0.42859615384615379</v>
      </c>
      <c r="AC4" s="33" t="s">
        <v>64</v>
      </c>
      <c r="AD4" s="43">
        <v>9.0999999999999998E-2</v>
      </c>
      <c r="AE4" s="42">
        <f t="shared" si="13"/>
        <v>0.10010000000000001</v>
      </c>
      <c r="AF4" s="42">
        <f t="shared" si="14"/>
        <v>0.69</v>
      </c>
      <c r="AG4" s="44">
        <v>0.01</v>
      </c>
      <c r="AH4" s="42">
        <f t="shared" si="0"/>
        <v>1.1000000000000001E-2</v>
      </c>
      <c r="AI4" s="44">
        <v>0.05</v>
      </c>
      <c r="AJ4" s="42">
        <f t="shared" si="15"/>
        <v>5.5000000000000007E-2</v>
      </c>
      <c r="AK4" s="44">
        <v>0</v>
      </c>
      <c r="AL4" s="42">
        <f t="shared" si="1"/>
        <v>0</v>
      </c>
      <c r="AM4" s="45" t="s">
        <v>65</v>
      </c>
      <c r="AN4" s="44">
        <v>1.24E-2</v>
      </c>
      <c r="AO4" s="42">
        <f t="shared" si="16"/>
        <v>1.3640000000000001E-2</v>
      </c>
      <c r="AP4" s="45" t="s">
        <v>66</v>
      </c>
      <c r="AQ4" s="44">
        <v>0.1</v>
      </c>
      <c r="AR4" s="42">
        <f t="shared" si="2"/>
        <v>0.11000000000000001</v>
      </c>
      <c r="AS4" s="42">
        <f t="shared" si="17"/>
        <v>0.18964000000000003</v>
      </c>
      <c r="AT4" s="42">
        <f t="shared" si="3"/>
        <v>0.87963999999999998</v>
      </c>
      <c r="AU4" s="46">
        <f t="shared" si="4"/>
        <v>0.20032727272727283</v>
      </c>
      <c r="AV4" s="47">
        <v>1.1000000000000001</v>
      </c>
      <c r="AW4" s="48">
        <v>2.99</v>
      </c>
      <c r="AX4" s="46">
        <f t="shared" si="5"/>
        <v>0.55518394648829428</v>
      </c>
      <c r="AY4" s="49">
        <v>27604</v>
      </c>
      <c r="AZ4" s="42">
        <f t="shared" si="6"/>
        <v>24281.582559999999</v>
      </c>
      <c r="BA4" s="42">
        <f t="shared" si="7"/>
        <v>30364.400000000001</v>
      </c>
      <c r="BB4" s="50">
        <v>1.33</v>
      </c>
      <c r="BC4" s="42">
        <f t="shared" si="18"/>
        <v>36713.32</v>
      </c>
      <c r="BD4" s="42">
        <f t="shared" si="8"/>
        <v>3036.4400000000005</v>
      </c>
      <c r="BE4" s="42">
        <f t="shared" si="9"/>
        <v>82535.960000000006</v>
      </c>
    </row>
    <row r="5" spans="1:57" customFormat="1" x14ac:dyDescent="0.35">
      <c r="A5" s="29">
        <v>4</v>
      </c>
      <c r="B5" s="30"/>
      <c r="C5" s="30"/>
      <c r="D5" s="30" t="s">
        <v>57</v>
      </c>
      <c r="E5" s="30"/>
      <c r="F5" s="30" t="s">
        <v>58</v>
      </c>
      <c r="G5" s="31"/>
      <c r="H5" s="33" t="s">
        <v>71</v>
      </c>
      <c r="I5" s="30"/>
      <c r="J5" s="32" t="s">
        <v>60</v>
      </c>
      <c r="K5" s="33" t="s">
        <v>72</v>
      </c>
      <c r="L5" s="31"/>
      <c r="M5" s="30"/>
      <c r="N5" s="30"/>
      <c r="O5" s="34"/>
      <c r="P5" s="30" t="s">
        <v>62</v>
      </c>
      <c r="Q5" s="35">
        <v>0.25</v>
      </c>
      <c r="R5" s="30" t="s">
        <v>63</v>
      </c>
      <c r="S5" s="36">
        <v>13</v>
      </c>
      <c r="T5" s="36">
        <v>18</v>
      </c>
      <c r="U5" s="36">
        <v>13</v>
      </c>
      <c r="V5" s="37"/>
      <c r="W5" s="5">
        <v>6</v>
      </c>
      <c r="X5" s="39">
        <f t="shared" si="10"/>
        <v>3.042E-3</v>
      </c>
      <c r="Y5" s="37">
        <v>65</v>
      </c>
      <c r="Z5" s="40">
        <f t="shared" si="11"/>
        <v>21367.521367521367</v>
      </c>
      <c r="AA5" s="41">
        <v>3750</v>
      </c>
      <c r="AB5" s="42">
        <f t="shared" si="12"/>
        <v>0.17549999999999999</v>
      </c>
      <c r="AC5" s="33" t="s">
        <v>64</v>
      </c>
      <c r="AD5" s="43">
        <v>9.0999999999999998E-2</v>
      </c>
      <c r="AE5" s="42">
        <f t="shared" si="13"/>
        <v>4.2769999999999996E-2</v>
      </c>
      <c r="AF5" s="42">
        <f t="shared" si="14"/>
        <v>0.25</v>
      </c>
      <c r="AG5" s="44">
        <v>0.01</v>
      </c>
      <c r="AH5" s="42">
        <f t="shared" si="0"/>
        <v>4.7000000000000002E-3</v>
      </c>
      <c r="AI5" s="44">
        <v>0.05</v>
      </c>
      <c r="AJ5" s="42">
        <f t="shared" si="15"/>
        <v>2.35E-2</v>
      </c>
      <c r="AK5" s="44">
        <v>0</v>
      </c>
      <c r="AL5" s="42">
        <f t="shared" si="1"/>
        <v>0</v>
      </c>
      <c r="AM5" s="45" t="s">
        <v>65</v>
      </c>
      <c r="AN5" s="44">
        <v>1.24E-2</v>
      </c>
      <c r="AO5" s="42">
        <f t="shared" si="16"/>
        <v>5.8279999999999998E-3</v>
      </c>
      <c r="AP5" s="45" t="s">
        <v>66</v>
      </c>
      <c r="AQ5" s="44">
        <v>0.1</v>
      </c>
      <c r="AR5" s="42">
        <f t="shared" si="2"/>
        <v>4.7E-2</v>
      </c>
      <c r="AS5" s="42">
        <f t="shared" si="17"/>
        <v>8.1028000000000003E-2</v>
      </c>
      <c r="AT5" s="42">
        <f t="shared" si="3"/>
        <v>0.33102799999999999</v>
      </c>
      <c r="AU5" s="46">
        <f t="shared" si="4"/>
        <v>0.29568510638297868</v>
      </c>
      <c r="AV5" s="47">
        <v>0.47</v>
      </c>
      <c r="AW5" s="48">
        <v>1.99</v>
      </c>
      <c r="AX5" s="46">
        <f t="shared" si="5"/>
        <v>0.71859296482412061</v>
      </c>
      <c r="AY5" s="49">
        <v>23259</v>
      </c>
      <c r="AZ5" s="42">
        <f t="shared" si="6"/>
        <v>7699.3802519999999</v>
      </c>
      <c r="BA5" s="42">
        <f t="shared" si="7"/>
        <v>10931.73</v>
      </c>
      <c r="BB5" s="50">
        <v>0.56000000000000005</v>
      </c>
      <c r="BC5" s="42">
        <f t="shared" si="18"/>
        <v>13025.04</v>
      </c>
      <c r="BD5" s="42">
        <f t="shared" si="8"/>
        <v>1093.173</v>
      </c>
      <c r="BE5" s="42">
        <f t="shared" si="9"/>
        <v>46285.409999999996</v>
      </c>
    </row>
    <row r="6" spans="1:57" x14ac:dyDescent="0.35">
      <c r="AU6" s="3"/>
      <c r="AW6" s="4"/>
      <c r="AX6" s="3"/>
      <c r="AY6" s="53"/>
    </row>
  </sheetData>
  <sheetProtection insertRows="0" deleteRows="0" sort="0"/>
  <protectedRanges>
    <protectedRange sqref="AB2:AB5 S6:AF201 AE2:AF5 AG2:AU6 X2:Z5 AX2:AX5 AW6:AY6 AG7:AV201 A2:R201" name="Range1"/>
    <protectedRange sqref="S2:V5" name="Range1_2"/>
    <protectedRange sqref="AA2:AA5" name="Range1_3"/>
    <protectedRange sqref="AC2:AD5" name="Range1_4"/>
    <protectedRange sqref="AW2:AW5" name="Range1_5"/>
    <protectedRange sqref="AY2:AY5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2025-06-26T21:42:50Z</dcterms:created>
  <dcterms:modified xsi:type="dcterms:W3CDTF">2025-06-26T21:43:26Z</dcterms:modified>
</cp:coreProperties>
</file>