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lahome1-my.sharepoint.com/personal/heather_zhu_jlahome_com/Documents/"/>
    </mc:Choice>
  </mc:AlternateContent>
  <xr:revisionPtr revIDLastSave="12" documentId="8_{3B57F27C-22A9-471E-8E2C-F8FB37EDCD70}" xr6:coauthVersionLast="47" xr6:coauthVersionMax="47" xr10:uidLastSave="{8DDCCCED-6F20-4C70-A30C-7D05620A58D9}"/>
  <bookViews>
    <workbookView xWindow="-110" yWindow="-110" windowWidth="19420" windowHeight="10300" xr2:uid="{B3FECDF2-0ABE-40BA-A3EE-8F893F76B2A2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#REF!</definedName>
    <definedName name="Artwork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[2]Sheet1!$DW$2:$DW$3</definedName>
    <definedName name="colour">#REF!</definedName>
    <definedName name="CON">'[3]317-TOP'!#REF!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vet_Covers">#REF!</definedName>
    <definedName name="Electrics">#REF!</definedName>
    <definedName name="foam">[2]Sheet1!$EC$2:$EC$3</definedName>
    <definedName name="HBC">'[4]Spec Sheet'!#REF!</definedName>
    <definedName name="Home_Décor">#REF!</definedName>
    <definedName name="Home_Décor.">#REF!</definedName>
    <definedName name="KD">[2]Sheet1!$DS$2:$DS$2</definedName>
    <definedName name="Kids_Bath">#REF!</definedName>
    <definedName name="Kids_or_Teen">#REF!</definedName>
    <definedName name="Lighting_or_Candleholders">#REF!</definedName>
    <definedName name="lnk">[5]Sheet1!$A$2</definedName>
    <definedName name="M">[2]Sheet1!$EA$2:$EA$3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ACK">[2]Sheet1!$EE$2:$EE$3</definedName>
    <definedName name="Pet_Care">#REF!</definedName>
    <definedName name="Pillow_Shams">#REF!</definedName>
    <definedName name="Pillowcases">#REF!</definedName>
    <definedName name="PORT_IFF">[6]a!$A$10:$B$35</definedName>
    <definedName name="POtype">#REF!</definedName>
    <definedName name="_xlnm.Print_Area">#REF!</definedName>
    <definedName name="PRINT_AREA_MI">#REF!</definedName>
    <definedName name="Prints">#REF!</definedName>
    <definedName name="Quilts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[2]Sheet1!$EF$2:$EF$3</definedName>
    <definedName name="Window_Treatments_Hardware_Accessories">#REF!</definedName>
    <definedName name="Window_Treatments_Hardware_Accessories.">#REF!</definedName>
    <definedName name="wood">[2]Sheet1!$EG$2:$EG$3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6" i="1" l="1"/>
  <c r="BD6" i="1" s="1"/>
  <c r="BF6" i="1" s="1"/>
  <c r="AZ6" i="1"/>
  <c r="AS6" i="1"/>
  <c r="AP6" i="1"/>
  <c r="AM6" i="1"/>
  <c r="AT6" i="1" s="1"/>
  <c r="AU6" i="1" s="1"/>
  <c r="AJ6" i="1"/>
  <c r="AC6" i="1"/>
  <c r="AE6" i="1" s="1"/>
  <c r="AG6" i="1" s="1"/>
  <c r="BC5" i="1"/>
  <c r="BD5" i="1" s="1"/>
  <c r="BF5" i="1" s="1"/>
  <c r="AZ5" i="1"/>
  <c r="AS5" i="1"/>
  <c r="AP5" i="1"/>
  <c r="AM5" i="1"/>
  <c r="AT5" i="1" s="1"/>
  <c r="AU5" i="1" s="1"/>
  <c r="AJ5" i="1"/>
  <c r="AC5" i="1"/>
  <c r="AE5" i="1" s="1"/>
  <c r="AG5" i="1" s="1"/>
  <c r="AX5" i="1" s="1"/>
  <c r="BA5" i="1" s="1"/>
  <c r="BC4" i="1"/>
  <c r="BD4" i="1" s="1"/>
  <c r="BF4" i="1" s="1"/>
  <c r="AZ4" i="1"/>
  <c r="AS4" i="1"/>
  <c r="AP4" i="1"/>
  <c r="AM4" i="1"/>
  <c r="AT4" i="1" s="1"/>
  <c r="AU4" i="1" s="1"/>
  <c r="AJ4" i="1"/>
  <c r="AC4" i="1"/>
  <c r="AE4" i="1" s="1"/>
  <c r="AG4" i="1" s="1"/>
  <c r="AK4" i="1" s="1"/>
  <c r="BC3" i="1"/>
  <c r="BD3" i="1" s="1"/>
  <c r="BF3" i="1" s="1"/>
  <c r="AZ3" i="1"/>
  <c r="AS3" i="1"/>
  <c r="AP3" i="1"/>
  <c r="AM3" i="1"/>
  <c r="AJ3" i="1"/>
  <c r="AX3" i="1" s="1"/>
  <c r="BA3" i="1" s="1"/>
  <c r="AC3" i="1"/>
  <c r="AE3" i="1" s="1"/>
  <c r="AG3" i="1" s="1"/>
  <c r="BC2" i="1"/>
  <c r="BD2" i="1" s="1"/>
  <c r="BF2" i="1" s="1"/>
  <c r="AZ2" i="1"/>
  <c r="AS2" i="1"/>
  <c r="AP2" i="1"/>
  <c r="AM2" i="1"/>
  <c r="AJ2" i="1"/>
  <c r="AC2" i="1"/>
  <c r="AE2" i="1" s="1"/>
  <c r="AG2" i="1" s="1"/>
  <c r="AT3" i="1" l="1"/>
  <c r="AU3" i="1" s="1"/>
  <c r="AV3" i="1" s="1"/>
  <c r="AK3" i="1"/>
  <c r="AK2" i="1"/>
  <c r="AX2" i="1"/>
  <c r="BA2" i="1" s="1"/>
  <c r="AT2" i="1"/>
  <c r="AU2" i="1" s="1"/>
  <c r="BE2" i="1" s="1"/>
  <c r="BE4" i="1"/>
  <c r="AV4" i="1"/>
  <c r="BE5" i="1"/>
  <c r="AV5" i="1"/>
  <c r="AX6" i="1"/>
  <c r="BA6" i="1" s="1"/>
  <c r="AK6" i="1"/>
  <c r="AX4" i="1"/>
  <c r="BA4" i="1" s="1"/>
  <c r="AV6" i="1"/>
  <c r="BE6" i="1"/>
  <c r="AK5" i="1"/>
  <c r="BE3" i="1" l="1"/>
  <c r="AV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C1" authorId="0" shapeId="0" xr:uid="{AFE3D040-D25E-4005-A83C-8154D0A3ED55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B25B85B1-833B-4D97-B9F9-6E17E7720688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 xr:uid="{5BE39AA4-11C9-43F9-B605-47A784DC48DE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B75D866B-F868-442A-8546-148B04178859}">
      <text>
        <r>
          <rPr>
            <sz val="11"/>
            <rFont val="Calibri"/>
            <family val="2"/>
          </rPr>
          <t>[JLA DI Price]*[Duty Rate]</t>
        </r>
      </text>
    </comment>
    <comment ref="AK1" authorId="0" shapeId="0" xr:uid="{4C41C493-8030-4569-AECD-2AE35FD3397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663F73F7-F478-45B2-964A-3CE48EAACCF2}">
      <text>
        <r>
          <rPr>
            <sz val="11"/>
            <rFont val="Calibri"/>
            <family val="2"/>
          </rPr>
          <t>[JLA DI Price]*[General Load %]</t>
        </r>
      </text>
    </comment>
    <comment ref="AP1" authorId="0" shapeId="0" xr:uid="{1CB6BB2B-3A76-4152-9E03-66EBD1766105}">
      <text>
        <r>
          <rPr>
            <sz val="11"/>
            <rFont val="Calibri"/>
            <family val="2"/>
          </rPr>
          <t>[JLA DI Price]*[Load 1 %]</t>
        </r>
      </text>
    </comment>
    <comment ref="AS1" authorId="0" shapeId="0" xr:uid="{211209EC-FA75-4356-9E60-ECF3BACA6EF1}">
      <text>
        <r>
          <rPr>
            <sz val="11"/>
            <rFont val="Calibri"/>
            <family val="2"/>
          </rPr>
          <t>[JLA DI Price]*[Load 2 %]</t>
        </r>
      </text>
    </comment>
    <comment ref="AT1" authorId="0" shapeId="0" xr:uid="{0B12F3F1-020B-4C29-8358-D3417F3F1E2D}">
      <text>
        <r>
          <rPr>
            <sz val="11"/>
            <rFont val="Calibri"/>
            <family val="2"/>
          </rPr>
          <t>[General Load $]+[Load 1 $]+[Load 2 $]</t>
        </r>
      </text>
    </comment>
    <comment ref="AU1" authorId="0" shapeId="0" xr:uid="{8DF67229-6AEA-453E-9DF7-98EDADBA7BD2}">
      <text>
        <r>
          <rPr>
            <sz val="11"/>
            <rFont val="Calibri"/>
            <family val="2"/>
          </rPr>
          <t>[FOB Cost $ (Value)]+[Total Load $]</t>
        </r>
      </text>
    </comment>
    <comment ref="AV1" authorId="0" shapeId="0" xr:uid="{59BC866E-B47F-458A-80A1-E64EA5139D11}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AX1" authorId="0" shapeId="0" xr:uid="{A6FE61C8-CD59-40AC-8578-CFF5F609088A}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AZ1" authorId="0" shapeId="0" xr:uid="{37A93108-B5E1-4616-9ABA-826D78C29E70}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A1" authorId="0" shapeId="0" xr:uid="{6F2EB38F-A977-457B-8911-73A4BD424877}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D1" authorId="0" shapeId="0" xr:uid="{BF674454-F9E6-429A-82F5-E055558862E4}">
      <text>
        <r>
          <rPr>
            <sz val="11"/>
            <rFont val="Calibri"/>
            <family val="2"/>
          </rPr>
          <t>[Total Quantity]*[Ratio]</t>
        </r>
      </text>
    </comment>
    <comment ref="BE1" authorId="0" shapeId="0" xr:uid="{85A53A24-4D2C-40D3-A259-38AB6953094B}">
      <text>
        <r>
          <rPr>
            <sz val="11"/>
            <rFont val="Calibri"/>
            <family val="2"/>
          </rPr>
          <t>[FOB with Loads $]*[Quantity]</t>
        </r>
      </text>
    </comment>
    <comment ref="BF1" authorId="0" shapeId="0" xr:uid="{90EE5721-1738-4885-8D02-3490CCE799B5}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<sst xmlns="http://schemas.openxmlformats.org/spreadsheetml/2006/main" count="152" uniqueCount="84">
  <si>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</si>
  <si>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</si>
  <si>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</si>
  <si>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</si>
  <si>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</si>
  <si>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</si>
  <si>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</si>
  <si>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</si>
  <si>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</si>
  <si>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</si>
  <si>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</si>
  <si>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</si>
  <si>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</si>
  <si>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</si>
  <si>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</si>
  <si>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</si>
  <si>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UCCPM Price</t>
  </si>
  <si>
    <t>FOB Cost $ (Value)</t>
  </si>
  <si>
    <t>Package Type</t>
  </si>
  <si>
    <t>Packaging</t>
  </si>
  <si>
    <t>PDQ Size L (cm)</t>
  </si>
  <si>
    <t>PDQ Size W (cm)</t>
  </si>
  <si>
    <t>PDQ Size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</si>
  <si>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</si>
  <si>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</si>
  <si>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</si>
  <si>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</si>
  <si>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</si>
  <si>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</si>
  <si>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</si>
  <si>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</si>
  <si>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</si>
  <si>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</si>
  <si>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</si>
  <si>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</si>
  <si>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</si>
  <si>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</si>
  <si>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General Load %</t>
  </si>
  <si>
    <t>General Load $</t>
  </si>
  <si>
    <t>Load 1</t>
  </si>
  <si>
    <t>Load 1 %</t>
  </si>
  <si>
    <t>Load 1 $</t>
  </si>
  <si>
    <t>Load 2</t>
  </si>
  <si>
    <t>Load 2 %</t>
  </si>
  <si>
    <t>Load 2 $</t>
  </si>
  <si>
    <t>Total Load $</t>
  </si>
  <si>
    <t>FOB with Loads $</t>
  </si>
  <si>
    <t>JLA FOB MU%</t>
  </si>
  <si>
    <t>JLA DI Price</t>
  </si>
  <si>
    <t>Estimated Retailer LDP Cost</t>
  </si>
  <si>
    <t>Suggested Retail Price</t>
  </si>
  <si>
    <t>Retail Markup %</t>
  </si>
  <si>
    <t>Retail Markup on Landed Price %</t>
  </si>
  <si>
    <t>Total Quantity</t>
  </si>
  <si>
    <t>Ratio</t>
  </si>
  <si>
    <t>Quantity</t>
  </si>
  <si>
    <t>Total Cost</t>
  </si>
  <si>
    <t>Total Sales</t>
  </si>
  <si>
    <t>Remarks</t>
  </si>
  <si>
    <t>Port</t>
  </si>
  <si>
    <t>COO</t>
  </si>
  <si>
    <t>Vendor</t>
  </si>
  <si>
    <t>Ariel</t>
    <phoneticPr fontId="0" type="noConversion"/>
  </si>
  <si>
    <t>Myshop Printed Beach Towel</t>
    <phoneticPr fontId="0" type="noConversion"/>
  </si>
  <si>
    <t>100% Cotton; reactive print
front velour back terry;16s/1*21s/1*21s/2
450GSM</t>
    <phoneticPr fontId="0" type="noConversion"/>
  </si>
  <si>
    <t>70x130cm(1)</t>
    <phoneticPr fontId="0" type="noConversion"/>
  </si>
  <si>
    <t>Aqua</t>
    <phoneticPr fontId="0" type="noConversion"/>
  </si>
  <si>
    <t>Piece</t>
  </si>
  <si>
    <t>Normal</t>
  </si>
  <si>
    <t>1pc/hanger+hangtag</t>
    <phoneticPr fontId="0" type="noConversion"/>
  </si>
  <si>
    <t>N/A</t>
    <phoneticPr fontId="0" type="noConversion"/>
  </si>
  <si>
    <t>Load (AD,DA, Agent fee, Commission, Storage...)</t>
    <phoneticPr fontId="0" type="noConversion"/>
  </si>
  <si>
    <t>Shanghai,China</t>
  </si>
  <si>
    <t>China</t>
  </si>
  <si>
    <t>江苏怡天时</t>
  </si>
  <si>
    <t>Bella</t>
    <phoneticPr fontId="0" type="noConversion"/>
  </si>
  <si>
    <t>Blush</t>
    <phoneticPr fontId="0" type="noConversion"/>
  </si>
  <si>
    <t>Rapunzel</t>
    <phoneticPr fontId="0" type="noConversion"/>
  </si>
  <si>
    <t>Purple</t>
    <phoneticPr fontId="0" type="noConversion"/>
  </si>
  <si>
    <t>Cinderella</t>
    <phoneticPr fontId="0" type="noConversion"/>
  </si>
  <si>
    <t>Blue</t>
    <phoneticPr fontId="0" type="noConversion"/>
  </si>
  <si>
    <t>Princesses</t>
    <phoneticPr fontId="0" type="noConversion"/>
  </si>
  <si>
    <t>Mulit</t>
    <phoneticPr fontId="0" type="noConversion"/>
  </si>
  <si>
    <t>BATH TOWEL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</si>
</sst>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\$#,##0.00;\-\$#,##0.00"/>
    <numFmt numFmtId="166" formatCode="0.0%"/>
    <numFmt numFmtId="167" formatCode="_(* #,##0_);_(* \(#,##0\);_(* &quot;-&quot;??_);_(@_)"/>
  </numFmts>
  <fonts count="7" x14ac:knownFonts="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0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2" fillId="5" borderId="2" xfId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164" fontId="2" fillId="6" borderId="1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2" fontId="5" fillId="0" borderId="2" xfId="2" applyNumberFormat="1" applyFont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4" fontId="5" fillId="0" borderId="2" xfId="2" applyNumberFormat="1" applyFont="1" applyBorder="1" applyAlignment="1">
      <alignment wrapText="1"/>
    </xf>
    <xf numFmtId="10" fontId="2" fillId="0" borderId="2" xfId="0" applyNumberFormat="1" applyFont="1" applyBorder="1" applyAlignment="1">
      <alignment horizontal="center" wrapText="1"/>
    </xf>
    <xf numFmtId="164" fontId="5" fillId="5" borderId="2" xfId="2" applyNumberFormat="1" applyFont="1" applyFill="1" applyBorder="1" applyAlignment="1">
      <alignment wrapText="1"/>
    </xf>
    <xf numFmtId="164" fontId="6" fillId="0" borderId="2" xfId="2" applyNumberFormat="1" applyFont="1" applyBorder="1" applyAlignment="1">
      <alignment wrapText="1"/>
    </xf>
    <xf numFmtId="164" fontId="5" fillId="3" borderId="2" xfId="2" applyNumberFormat="1" applyFont="1" applyFill="1" applyBorder="1" applyAlignment="1">
      <alignment wrapText="1"/>
    </xf>
    <xf numFmtId="10" fontId="5" fillId="3" borderId="2" xfId="2" applyNumberFormat="1" applyFont="1" applyFill="1" applyBorder="1" applyAlignment="1">
      <alignment wrapText="1"/>
    </xf>
    <xf numFmtId="164" fontId="6" fillId="7" borderId="2" xfId="2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9" fontId="0" fillId="0" borderId="2" xfId="0" applyNumberFormat="1" applyBorder="1"/>
    <xf numFmtId="165" fontId="0" fillId="0" borderId="1" xfId="0" applyNumberFormat="1" applyBorder="1"/>
    <xf numFmtId="164" fontId="0" fillId="0" borderId="1" xfId="0" applyNumberFormat="1" applyBorder="1"/>
    <xf numFmtId="1" fontId="1" fillId="0" borderId="2" xfId="0" applyNumberFormat="1" applyFont="1" applyBorder="1"/>
    <xf numFmtId="1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" fontId="0" fillId="0" borderId="2" xfId="0" applyNumberFormat="1" applyBorder="1"/>
    <xf numFmtId="2" fontId="0" fillId="8" borderId="2" xfId="0" applyNumberFormat="1" applyFill="1" applyBorder="1"/>
    <xf numFmtId="2" fontId="0" fillId="0" borderId="2" xfId="0" applyNumberFormat="1" applyBorder="1"/>
    <xf numFmtId="1" fontId="0" fillId="8" borderId="2" xfId="0" applyNumberFormat="1" applyFill="1" applyBorder="1"/>
    <xf numFmtId="3" fontId="0" fillId="0" borderId="2" xfId="0" applyNumberFormat="1" applyBorder="1"/>
    <xf numFmtId="164" fontId="0" fillId="8" borderId="2" xfId="0" applyNumberFormat="1" applyFill="1" applyBorder="1"/>
    <xf numFmtId="166" fontId="0" fillId="0" borderId="2" xfId="0" applyNumberFormat="1" applyBorder="1"/>
    <xf numFmtId="10" fontId="0" fillId="0" borderId="2" xfId="0" applyNumberFormat="1" applyBorder="1"/>
    <xf numFmtId="164" fontId="1" fillId="0" borderId="2" xfId="0" applyNumberFormat="1" applyFont="1" applyBorder="1" applyAlignment="1">
      <alignment wrapText="1"/>
    </xf>
    <xf numFmtId="164" fontId="1" fillId="0" borderId="2" xfId="0" applyNumberFormat="1" applyFont="1" applyBorder="1"/>
    <xf numFmtId="10" fontId="0" fillId="8" borderId="2" xfId="3" applyNumberFormat="1" applyFont="1" applyFill="1" applyBorder="1" applyAlignment="1"/>
    <xf numFmtId="164" fontId="0" fillId="0" borderId="2" xfId="0" applyNumberFormat="1" applyBorder="1"/>
    <xf numFmtId="167" fontId="0" fillId="0" borderId="2" xfId="0" applyNumberFormat="1" applyBorder="1"/>
    <xf numFmtId="3" fontId="0" fillId="8" borderId="2" xfId="0" applyNumberFormat="1" applyFill="1" applyBorder="1"/>
    <xf numFmtId="1" fontId="0" fillId="0" borderId="0" xfId="0" applyNumberFormat="1" applyAlignment="1">
      <alignment wrapText="1"/>
    </xf>
  </cellXfs>
  <cellStyles count="4">
    <cellStyle name="Normal" xfId="0" builtinId="0"/>
    <cellStyle name="Normal 2" xfId="1" xr:uid="{F520D855-CC40-4772-8DFA-BCAB5E831BAC}"/>
    <cellStyle name="Normal 2 18 2" xfId="2" xr:uid="{22CF334D-0E10-40E5-AC70-F49CE10D8E16}"/>
    <cellStyle name="Percent 2" xfId="3" xr:uid="{4E0589C1-AD83-4804-BB74-CADE5ED1CF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ather.zhu\AppData\Local\Microsoft\Windows\INetCache\Content.Outlook\5L2W049N\2025%20Bath%20DI%20-%20WM%20Chile%202026%20Spring%20Beach%20towel%20commitment%20sheet-20260605.xlsx" TargetMode="External"/><Relationship Id="rId1" Type="http://schemas.openxmlformats.org/officeDocument/2006/relationships/externalLinkPath" Target="file:///C:\Users\heather.zhu\AppData\Local\Microsoft\Windows\INetCache\Content.Outlook\5L2W049N\2025%20Bath%20DI%20-%20WM%20Chile%202026%20Spring%20Beach%20towel%20commitment%20sheet-202606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oyce\customer\CS\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LATE\CONST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PECS\MISSES\801\ZELLERS\F97\F7-1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PECS\TRACKING\WENDY\APPROVA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unzhijuan\Local%20Settings\Temporary%20Internet%20Files\OLK1\Documents%20and%20Settings\merry.sheng\Desktop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ValueSelect"/>
      <sheetName val="Data"/>
      <sheetName val="DI Quote 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  <sheetName val="PT TABLE"/>
      <sheetName val="COMMON ATTR"/>
      <sheetName val="RN_Item Disposition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  <sheetName val="317-TOP"/>
      <sheetName val=" Projected 2006 VS. 2005"/>
      <sheetName val="FLASH WK 23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  <sheetName val=" Projected 2006 VS. 2005"/>
      <sheetName val="FLASH WK 23"/>
      <sheetName val="a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52C5B-D18C-436F-9EC4-D4A5E89F9EB2}">
  <dimension ref="A1:BJ7"/>
  <sheetViews>
    <sheetView tabSelected="1" zoomScale="99" zoomScaleNormal="99" workbookViewId="0">
      <selection activeCell="E11" sqref="E11"/>
    </sheetView>
  </sheetViews>
  <sheetFormatPr defaultColWidth="9.1796875" defaultRowHeight="14.5" x14ac:dyDescent="0.35"/>
  <cols>
    <col min="1" max="1" width="10.1796875" style="1" customWidth="1"/>
    <col min="2" max="2" width="17.1796875" style="2" customWidth="1"/>
    <col min="3" max="3" width="16.7265625" style="2" customWidth="1"/>
    <col min="4" max="4" width="17.453125" style="2" customWidth="1"/>
    <col min="5" max="5" width="11.7265625" style="2" customWidth="1"/>
    <col min="6" max="6" width="21.81640625" style="2" customWidth="1"/>
    <col min="7" max="7" width="12.7265625" style="2" customWidth="1"/>
    <col min="8" max="8" width="30.81640625" style="2" customWidth="1"/>
    <col min="9" max="9" width="32.453125" style="2" customWidth="1"/>
    <col min="10" max="10" width="37.1796875" style="2" customWidth="1"/>
    <col min="11" max="11" width="15.1796875" style="2" customWidth="1"/>
    <col min="12" max="12" width="10" style="2" customWidth="1"/>
    <col min="13" max="13" width="10.81640625" style="2" customWidth="1"/>
    <col min="14" max="14" width="8.54296875" style="2" customWidth="1"/>
    <col min="15" max="16" width="8.81640625" style="2" customWidth="1"/>
    <col min="17" max="17" width="9.54296875" style="4" customWidth="1"/>
    <col min="18" max="18" width="8.54296875" style="4" customWidth="1"/>
    <col min="19" max="19" width="11.453125" style="2" customWidth="1"/>
    <col min="20" max="20" width="11.26953125" style="2" customWidth="1"/>
    <col min="21" max="21" width="8.1796875" style="5" customWidth="1"/>
    <col min="22" max="22" width="8.7265625" style="5" customWidth="1"/>
    <col min="23" max="23" width="8.54296875" style="5" customWidth="1"/>
    <col min="24" max="24" width="8.1796875" style="5" customWidth="1"/>
    <col min="25" max="25" width="8.7265625" style="5" customWidth="1"/>
    <col min="26" max="26" width="7.1796875" style="5" customWidth="1"/>
    <col min="27" max="27" width="9" style="5" customWidth="1"/>
    <col min="28" max="28" width="6.26953125" style="55" customWidth="1"/>
    <col min="29" max="30" width="10" style="5" customWidth="1"/>
    <col min="31" max="31" width="9.81640625" style="55" customWidth="1"/>
    <col min="32" max="32" width="11.54296875" style="2" customWidth="1"/>
    <col min="33" max="33" width="8.81640625" style="4" customWidth="1"/>
    <col min="34" max="34" width="13.453125" style="2" customWidth="1"/>
    <col min="35" max="35" width="8.453125" style="3" customWidth="1"/>
    <col min="36" max="36" width="9" style="4" customWidth="1"/>
    <col min="37" max="37" width="8.453125" style="4" customWidth="1"/>
    <col min="38" max="38" width="8.1796875" style="3" customWidth="1"/>
    <col min="39" max="39" width="9.26953125" style="4" customWidth="1"/>
    <col min="40" max="40" width="15.453125" style="4" customWidth="1"/>
    <col min="41" max="41" width="11.54296875" style="3" customWidth="1"/>
    <col min="42" max="42" width="10.81640625" style="4" customWidth="1"/>
    <col min="43" max="43" width="9.26953125" style="4" customWidth="1"/>
    <col min="44" max="44" width="11.54296875" style="3" customWidth="1"/>
    <col min="45" max="45" width="10.81640625" style="4" customWidth="1"/>
    <col min="46" max="46" width="7.81640625" style="4" customWidth="1"/>
    <col min="47" max="47" width="9.54296875" style="4" customWidth="1"/>
    <col min="48" max="48" width="7.7265625" style="4" customWidth="1"/>
    <col min="49" max="49" width="9.54296875" style="4" customWidth="1"/>
    <col min="50" max="50" width="12.1796875" style="4" customWidth="1"/>
    <col min="51" max="52" width="9.1796875" style="2" customWidth="1"/>
    <col min="53" max="54" width="9.1796875" style="2"/>
    <col min="55" max="55" width="9.1796875" style="5"/>
    <col min="56" max="56" width="9.1796875" style="2"/>
    <col min="57" max="57" width="11.81640625" style="4" customWidth="1"/>
    <col min="58" max="58" width="11.453125" style="4" customWidth="1"/>
    <col min="59" max="59" width="9.1796875" style="2"/>
    <col min="60" max="60" width="15.54296875" style="2" customWidth="1"/>
    <col min="61" max="61" width="9.1796875" style="2"/>
    <col min="62" max="62" width="11.453125" style="2" customWidth="1"/>
    <col min="63" max="16384" width="9.1796875" style="2"/>
  </cols>
  <sheetData>
    <row r="1" spans="1:62" ht="68.150000000000006" customHeight="1" x14ac:dyDescent="0.35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1" t="s">
        <v>8</v>
      </c>
      <c r="J1" s="10" t="s">
        <v>9</v>
      </c>
      <c r="K1" s="10" t="s">
        <v>10</v>
      </c>
      <c r="L1" s="10" t="s">
        <v>11</v>
      </c>
      <c r="M1" s="7" t="s">
        <v>12</v>
      </c>
      <c r="N1" s="7" t="s">
        <v>13</v>
      </c>
      <c r="O1" s="7" t="s">
        <v>14</v>
      </c>
      <c r="P1" s="11" t="s">
        <v>15</v>
      </c>
      <c r="Q1" s="12" t="s">
        <v>16</v>
      </c>
      <c r="R1" s="13" t="s">
        <v>17</v>
      </c>
      <c r="S1" s="14" t="s">
        <v>18</v>
      </c>
      <c r="T1" s="6" t="s">
        <v>19</v>
      </c>
      <c r="U1" s="15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19" t="s">
        <v>30</v>
      </c>
      <c r="AF1" s="6" t="s">
        <v>31</v>
      </c>
      <c r="AG1" s="20" t="s">
        <v>32</v>
      </c>
      <c r="AH1" s="6" t="s">
        <v>33</v>
      </c>
      <c r="AI1" s="21" t="s">
        <v>34</v>
      </c>
      <c r="AJ1" s="22" t="s">
        <v>35</v>
      </c>
      <c r="AK1" s="20" t="s">
        <v>36</v>
      </c>
      <c r="AL1" s="21" t="s">
        <v>37</v>
      </c>
      <c r="AM1" s="20" t="s">
        <v>38</v>
      </c>
      <c r="AN1" s="23" t="s">
        <v>39</v>
      </c>
      <c r="AO1" s="21" t="s">
        <v>40</v>
      </c>
      <c r="AP1" s="20" t="s">
        <v>41</v>
      </c>
      <c r="AQ1" s="23" t="s">
        <v>42</v>
      </c>
      <c r="AR1" s="21" t="s">
        <v>43</v>
      </c>
      <c r="AS1" s="20" t="s">
        <v>44</v>
      </c>
      <c r="AT1" s="20" t="s">
        <v>45</v>
      </c>
      <c r="AU1" s="24" t="s">
        <v>46</v>
      </c>
      <c r="AV1" s="25" t="s">
        <v>47</v>
      </c>
      <c r="AW1" s="26" t="s">
        <v>48</v>
      </c>
      <c r="AX1" s="25" t="s">
        <v>49</v>
      </c>
      <c r="AY1" s="27" t="s">
        <v>50</v>
      </c>
      <c r="AZ1" s="25" t="s">
        <v>51</v>
      </c>
      <c r="BA1" s="25" t="s">
        <v>52</v>
      </c>
      <c r="BB1" s="6" t="s">
        <v>53</v>
      </c>
      <c r="BC1" s="15" t="s">
        <v>54</v>
      </c>
      <c r="BD1" s="20" t="s">
        <v>55</v>
      </c>
      <c r="BE1" s="20" t="s">
        <v>56</v>
      </c>
      <c r="BF1" s="20" t="s">
        <v>57</v>
      </c>
      <c r="BG1" s="28" t="s">
        <v>58</v>
      </c>
      <c r="BH1" s="29" t="s">
        <v>59</v>
      </c>
      <c r="BI1" s="29" t="s">
        <v>60</v>
      </c>
      <c r="BJ1" s="29" t="s">
        <v>61</v>
      </c>
    </row>
    <row r="2" spans="1:62" customFormat="1" ht="16" customHeight="1" x14ac:dyDescent="0.35">
      <c r="A2" s="30">
        <v>1</v>
      </c>
      <c r="B2" s="31"/>
      <c r="C2" s="31"/>
      <c r="D2" s="31"/>
      <c r="E2" s="31"/>
      <c r="F2" s="31" t="s">
        <v>83</v>
      </c>
      <c r="G2" s="32" t="s">
        <v>62</v>
      </c>
      <c r="H2" s="33" t="s">
        <v>63</v>
      </c>
      <c r="I2" s="33" t="s">
        <v>63</v>
      </c>
      <c r="J2" s="34" t="s">
        <v>64</v>
      </c>
      <c r="K2" s="33" t="s">
        <v>65</v>
      </c>
      <c r="L2" s="33" t="s">
        <v>66</v>
      </c>
      <c r="M2" s="31"/>
      <c r="N2" s="33"/>
      <c r="O2" s="35"/>
      <c r="P2" s="31" t="s">
        <v>67</v>
      </c>
      <c r="Q2" s="36"/>
      <c r="R2" s="37">
        <v>2.95</v>
      </c>
      <c r="S2" s="31" t="s">
        <v>68</v>
      </c>
      <c r="T2" s="34" t="s">
        <v>69</v>
      </c>
      <c r="U2" s="38" t="s">
        <v>70</v>
      </c>
      <c r="V2" s="38" t="s">
        <v>70</v>
      </c>
      <c r="W2" s="38" t="s">
        <v>70</v>
      </c>
      <c r="X2" s="39">
        <v>34</v>
      </c>
      <c r="Y2" s="39">
        <v>26</v>
      </c>
      <c r="Z2" s="39">
        <v>35</v>
      </c>
      <c r="AA2" s="40">
        <v>5</v>
      </c>
      <c r="AB2" s="41">
        <v>10</v>
      </c>
      <c r="AC2" s="42">
        <f>IF(X2="","",X2*Y2*Z2/1000000)</f>
        <v>3.0939999999999999E-2</v>
      </c>
      <c r="AD2" s="43">
        <v>63</v>
      </c>
      <c r="AE2" s="44">
        <f>IF(AB2="","",AD2/AC2*AB2)</f>
        <v>20361.990950226245</v>
      </c>
      <c r="AF2" s="45">
        <v>3750</v>
      </c>
      <c r="AG2" s="46">
        <f>IF(ISERROR(AF2/AE2),"",AF2/AE2)</f>
        <v>0.18416666666666665</v>
      </c>
      <c r="AH2" s="31"/>
      <c r="AI2" s="47">
        <v>0</v>
      </c>
      <c r="AJ2" s="46">
        <f>IF(ISERROR(AW2*AI2),"",AW2*AI2)</f>
        <v>0</v>
      </c>
      <c r="AK2" s="46">
        <f>IF(ISERROR(R2+AG2+AJ2),"",R2+AG2+AJ2)</f>
        <v>3.1341666666666668</v>
      </c>
      <c r="AL2" s="48">
        <v>0</v>
      </c>
      <c r="AM2" s="46">
        <f t="shared" ref="AM2:AM6" si="0">IF(ISERROR(AW2*AL2),"",AW2*AL2)</f>
        <v>0</v>
      </c>
      <c r="AN2" s="49" t="s">
        <v>71</v>
      </c>
      <c r="AO2" s="48">
        <v>0.02</v>
      </c>
      <c r="AP2" s="46">
        <f>IF(ISERROR(AW2*AO2),"",AW2*AO2)</f>
        <v>8.0600000000000005E-2</v>
      </c>
      <c r="AQ2" s="50" t="s">
        <v>70</v>
      </c>
      <c r="AR2" s="48">
        <v>0</v>
      </c>
      <c r="AS2" s="46">
        <f t="shared" ref="AS2:AS6" si="1">IF(ISERROR(AW2*AR2),"",AW2*AR2)</f>
        <v>0</v>
      </c>
      <c r="AT2" s="46">
        <f>IF(ISERROR(AM2+AP2+AS2),"",AM2+AP2+AS2)</f>
        <v>8.0600000000000005E-2</v>
      </c>
      <c r="AU2" s="46">
        <f>IF(ISERROR(R2+AT2),"",R2+AT2)</f>
        <v>3.0306000000000002</v>
      </c>
      <c r="AV2" s="51">
        <f t="shared" ref="AV2:AV6" si="2">IF(ISERROR((AW2-AU2)/AW2),"",(AW2-AU2)/AW2)</f>
        <v>0.24799007444168736</v>
      </c>
      <c r="AW2" s="52">
        <v>4.03</v>
      </c>
      <c r="AX2" s="46">
        <f>IF(ISERROR(AG2+AJ2+AW2),"",AG2+AJ2+AW2)</f>
        <v>4.2141666666666673</v>
      </c>
      <c r="AY2" s="52">
        <v>12.99</v>
      </c>
      <c r="AZ2" s="51">
        <f>IF(ISERROR((AY2-AW2)/AY2),"",(AY2-AW2)/AY2)</f>
        <v>0.68976135488837576</v>
      </c>
      <c r="BA2" s="51">
        <f>IF(ISERROR((AY2-AX2)/AY2),"",(AY2-AX2)/AY2)</f>
        <v>0.67558378239671535</v>
      </c>
      <c r="BB2" s="53">
        <v>4000</v>
      </c>
      <c r="BC2" s="43">
        <f>4/16</f>
        <v>0.25</v>
      </c>
      <c r="BD2" s="54">
        <f>IF(ISERROR(BB2*BC2),"",BB2*BC2)</f>
        <v>1000</v>
      </c>
      <c r="BE2" s="46">
        <f>IF(ISERROR(AU2*BD2),"",AU2*BD2)</f>
        <v>3030.6000000000004</v>
      </c>
      <c r="BF2" s="46">
        <f>IF(ISERROR(AW2*BD2),"",AW2*BD2)</f>
        <v>4030.0000000000005</v>
      </c>
      <c r="BG2" s="31"/>
      <c r="BH2" t="s">
        <v>72</v>
      </c>
      <c r="BI2" t="s">
        <v>73</v>
      </c>
      <c r="BJ2" t="s">
        <v>74</v>
      </c>
    </row>
    <row r="3" spans="1:62" customFormat="1" ht="16" customHeight="1" x14ac:dyDescent="0.35">
      <c r="A3" s="30">
        <v>2</v>
      </c>
      <c r="B3" s="31"/>
      <c r="C3" s="31"/>
      <c r="D3" s="31"/>
      <c r="E3" s="31"/>
      <c r="F3" s="31" t="s">
        <v>83</v>
      </c>
      <c r="G3" s="32" t="s">
        <v>75</v>
      </c>
      <c r="H3" s="33" t="s">
        <v>63</v>
      </c>
      <c r="I3" s="33" t="s">
        <v>63</v>
      </c>
      <c r="J3" s="34" t="s">
        <v>64</v>
      </c>
      <c r="K3" s="33" t="s">
        <v>65</v>
      </c>
      <c r="L3" s="33" t="s">
        <v>76</v>
      </c>
      <c r="M3" s="31"/>
      <c r="N3" s="31"/>
      <c r="O3" s="35"/>
      <c r="P3" s="31" t="s">
        <v>67</v>
      </c>
      <c r="Q3" s="36"/>
      <c r="R3" s="37">
        <v>2.95</v>
      </c>
      <c r="S3" s="31" t="s">
        <v>68</v>
      </c>
      <c r="T3" s="34" t="s">
        <v>69</v>
      </c>
      <c r="U3" s="38" t="s">
        <v>70</v>
      </c>
      <c r="V3" s="38" t="s">
        <v>70</v>
      </c>
      <c r="W3" s="38" t="s">
        <v>70</v>
      </c>
      <c r="X3" s="39">
        <v>34</v>
      </c>
      <c r="Y3" s="39">
        <v>26</v>
      </c>
      <c r="Z3" s="39">
        <v>35</v>
      </c>
      <c r="AA3" s="40">
        <v>5</v>
      </c>
      <c r="AB3" s="41">
        <v>10</v>
      </c>
      <c r="AC3" s="42">
        <f t="shared" ref="AC3:AC6" si="3">IF(X3="","",X3*Y3*Z3/1000000)</f>
        <v>3.0939999999999999E-2</v>
      </c>
      <c r="AD3" s="43">
        <v>63</v>
      </c>
      <c r="AE3" s="44">
        <f t="shared" ref="AE3:AE6" si="4">IF(AB3="","",AD3/AC3*AB3)</f>
        <v>20361.990950226245</v>
      </c>
      <c r="AF3" s="45">
        <v>3750</v>
      </c>
      <c r="AG3" s="46">
        <f t="shared" ref="AG3:AG6" si="5">IF(ISERROR(AF3/AE3),"",AF3/AE3)</f>
        <v>0.18416666666666665</v>
      </c>
      <c r="AH3" s="31"/>
      <c r="AI3" s="47">
        <v>0</v>
      </c>
      <c r="AJ3" s="46">
        <f t="shared" ref="AJ3:AJ6" si="6">IF(ISERROR(AW3*AI3),"",AW3*AI3)</f>
        <v>0</v>
      </c>
      <c r="AK3" s="46">
        <f t="shared" ref="AK3:AK6" si="7">IF(ISERROR(R3+AG3+AJ3),"",R3+AG3+AJ3)</f>
        <v>3.1341666666666668</v>
      </c>
      <c r="AL3" s="48">
        <v>0</v>
      </c>
      <c r="AM3" s="46">
        <f t="shared" si="0"/>
        <v>0</v>
      </c>
      <c r="AN3" s="49" t="s">
        <v>71</v>
      </c>
      <c r="AO3" s="48">
        <v>0.02</v>
      </c>
      <c r="AP3" s="46">
        <f t="shared" ref="AP3:AP6" si="8">IF(ISERROR(AW3*AO3),"",AW3*AO3)</f>
        <v>8.0600000000000005E-2</v>
      </c>
      <c r="AQ3" s="50" t="s">
        <v>70</v>
      </c>
      <c r="AR3" s="48">
        <v>0</v>
      </c>
      <c r="AS3" s="46">
        <f t="shared" si="1"/>
        <v>0</v>
      </c>
      <c r="AT3" s="46">
        <f t="shared" ref="AT3:AT6" si="9">IF(ISERROR(AM3+AP3+AS3),"",AM3+AP3+AS3)</f>
        <v>8.0600000000000005E-2</v>
      </c>
      <c r="AU3" s="46">
        <f t="shared" ref="AU3:AU6" si="10">IF(ISERROR(R3+AT3),"",R3+AT3)</f>
        <v>3.0306000000000002</v>
      </c>
      <c r="AV3" s="51">
        <f t="shared" si="2"/>
        <v>0.24799007444168736</v>
      </c>
      <c r="AW3" s="52">
        <v>4.03</v>
      </c>
      <c r="AX3" s="46">
        <f t="shared" ref="AX3:AX6" si="11">IF(ISERROR(AG3+AJ3+AW3),"",AG3+AJ3+AW3)</f>
        <v>4.2141666666666673</v>
      </c>
      <c r="AY3" s="52">
        <v>12.99</v>
      </c>
      <c r="AZ3" s="51">
        <f t="shared" ref="AZ3:AZ6" si="12">IF(ISERROR((AY3-AW3)/AY3),"",(AY3-AW3)/AY3)</f>
        <v>0.68976135488837576</v>
      </c>
      <c r="BA3" s="51">
        <f t="shared" ref="BA3:BA6" si="13">IF(ISERROR((AY3-AX3)/AY3),"",(AY3-AX3)/AY3)</f>
        <v>0.67558378239671535</v>
      </c>
      <c r="BB3" s="53">
        <v>4000</v>
      </c>
      <c r="BC3" s="43">
        <f t="shared" ref="BC3:BC4" si="14">4/16</f>
        <v>0.25</v>
      </c>
      <c r="BD3" s="54">
        <f t="shared" ref="BD3:BD6" si="15">IF(ISERROR(BB3*BC3),"",BB3*BC3)</f>
        <v>1000</v>
      </c>
      <c r="BE3" s="46">
        <f t="shared" ref="BE3:BE6" si="16">IF(ISERROR(AU3*BD3),"",AU3*BD3)</f>
        <v>3030.6000000000004</v>
      </c>
      <c r="BF3" s="46">
        <f t="shared" ref="BF3:BF6" si="17">IF(ISERROR(AW3*BD3),"",AW3*BD3)</f>
        <v>4030.0000000000005</v>
      </c>
      <c r="BG3" s="31"/>
      <c r="BH3" t="s">
        <v>72</v>
      </c>
      <c r="BI3" t="s">
        <v>73</v>
      </c>
      <c r="BJ3" t="s">
        <v>74</v>
      </c>
    </row>
    <row r="4" spans="1:62" customFormat="1" ht="16" customHeight="1" x14ac:dyDescent="0.35">
      <c r="A4" s="30">
        <v>3</v>
      </c>
      <c r="B4" s="31"/>
      <c r="C4" s="31"/>
      <c r="D4" s="31"/>
      <c r="E4" s="31"/>
      <c r="F4" s="31" t="s">
        <v>83</v>
      </c>
      <c r="G4" s="32" t="s">
        <v>77</v>
      </c>
      <c r="H4" s="33" t="s">
        <v>63</v>
      </c>
      <c r="I4" s="33" t="s">
        <v>63</v>
      </c>
      <c r="J4" s="34" t="s">
        <v>64</v>
      </c>
      <c r="K4" s="33" t="s">
        <v>65</v>
      </c>
      <c r="L4" s="33" t="s">
        <v>78</v>
      </c>
      <c r="M4" s="31"/>
      <c r="N4" s="31"/>
      <c r="O4" s="35"/>
      <c r="P4" s="31" t="s">
        <v>67</v>
      </c>
      <c r="Q4" s="36"/>
      <c r="R4" s="37">
        <v>2.95</v>
      </c>
      <c r="S4" s="31" t="s">
        <v>68</v>
      </c>
      <c r="T4" s="34" t="s">
        <v>69</v>
      </c>
      <c r="U4" s="38" t="s">
        <v>70</v>
      </c>
      <c r="V4" s="38" t="s">
        <v>70</v>
      </c>
      <c r="W4" s="38" t="s">
        <v>70</v>
      </c>
      <c r="X4" s="39">
        <v>34</v>
      </c>
      <c r="Y4" s="39">
        <v>26</v>
      </c>
      <c r="Z4" s="39">
        <v>35</v>
      </c>
      <c r="AA4" s="40">
        <v>5</v>
      </c>
      <c r="AB4" s="41">
        <v>10</v>
      </c>
      <c r="AC4" s="42">
        <f t="shared" si="3"/>
        <v>3.0939999999999999E-2</v>
      </c>
      <c r="AD4" s="43">
        <v>63</v>
      </c>
      <c r="AE4" s="44">
        <f t="shared" si="4"/>
        <v>20361.990950226245</v>
      </c>
      <c r="AF4" s="45">
        <v>3750</v>
      </c>
      <c r="AG4" s="46">
        <f t="shared" si="5"/>
        <v>0.18416666666666665</v>
      </c>
      <c r="AH4" s="31"/>
      <c r="AI4" s="47">
        <v>0</v>
      </c>
      <c r="AJ4" s="46">
        <f t="shared" si="6"/>
        <v>0</v>
      </c>
      <c r="AK4" s="46">
        <f t="shared" si="7"/>
        <v>3.1341666666666668</v>
      </c>
      <c r="AL4" s="48">
        <v>0</v>
      </c>
      <c r="AM4" s="46">
        <f t="shared" si="0"/>
        <v>0</v>
      </c>
      <c r="AN4" s="49" t="s">
        <v>71</v>
      </c>
      <c r="AO4" s="48">
        <v>0.02</v>
      </c>
      <c r="AP4" s="46">
        <f t="shared" si="8"/>
        <v>8.0600000000000005E-2</v>
      </c>
      <c r="AQ4" s="50" t="s">
        <v>70</v>
      </c>
      <c r="AR4" s="48">
        <v>0</v>
      </c>
      <c r="AS4" s="46">
        <f t="shared" si="1"/>
        <v>0</v>
      </c>
      <c r="AT4" s="46">
        <f t="shared" si="9"/>
        <v>8.0600000000000005E-2</v>
      </c>
      <c r="AU4" s="46">
        <f t="shared" si="10"/>
        <v>3.0306000000000002</v>
      </c>
      <c r="AV4" s="51">
        <f t="shared" si="2"/>
        <v>0.24799007444168736</v>
      </c>
      <c r="AW4" s="52">
        <v>4.03</v>
      </c>
      <c r="AX4" s="46">
        <f t="shared" si="11"/>
        <v>4.2141666666666673</v>
      </c>
      <c r="AY4" s="52">
        <v>12.99</v>
      </c>
      <c r="AZ4" s="51">
        <f t="shared" si="12"/>
        <v>0.68976135488837576</v>
      </c>
      <c r="BA4" s="51">
        <f t="shared" si="13"/>
        <v>0.67558378239671535</v>
      </c>
      <c r="BB4" s="53">
        <v>4000</v>
      </c>
      <c r="BC4" s="43">
        <f t="shared" si="14"/>
        <v>0.25</v>
      </c>
      <c r="BD4" s="54">
        <f t="shared" si="15"/>
        <v>1000</v>
      </c>
      <c r="BE4" s="46">
        <f t="shared" si="16"/>
        <v>3030.6000000000004</v>
      </c>
      <c r="BF4" s="46">
        <f t="shared" si="17"/>
        <v>4030.0000000000005</v>
      </c>
      <c r="BG4" s="31"/>
      <c r="BH4" t="s">
        <v>72</v>
      </c>
      <c r="BI4" t="s">
        <v>73</v>
      </c>
      <c r="BJ4" t="s">
        <v>74</v>
      </c>
    </row>
    <row r="5" spans="1:62" customFormat="1" ht="16" customHeight="1" x14ac:dyDescent="0.35">
      <c r="A5" s="30">
        <v>4</v>
      </c>
      <c r="B5" s="31"/>
      <c r="C5" s="31"/>
      <c r="D5" s="31"/>
      <c r="E5" s="31"/>
      <c r="F5" s="31" t="s">
        <v>83</v>
      </c>
      <c r="G5" s="32" t="s">
        <v>79</v>
      </c>
      <c r="H5" s="33" t="s">
        <v>63</v>
      </c>
      <c r="I5" s="33" t="s">
        <v>63</v>
      </c>
      <c r="J5" s="34" t="s">
        <v>64</v>
      </c>
      <c r="K5" s="33" t="s">
        <v>65</v>
      </c>
      <c r="L5" s="33" t="s">
        <v>80</v>
      </c>
      <c r="M5" s="31"/>
      <c r="N5" s="31"/>
      <c r="O5" s="35"/>
      <c r="P5" s="31" t="s">
        <v>67</v>
      </c>
      <c r="Q5" s="36"/>
      <c r="R5" s="37">
        <v>2.95</v>
      </c>
      <c r="S5" s="31" t="s">
        <v>68</v>
      </c>
      <c r="T5" s="34" t="s">
        <v>69</v>
      </c>
      <c r="U5" s="38" t="s">
        <v>70</v>
      </c>
      <c r="V5" s="38" t="s">
        <v>70</v>
      </c>
      <c r="W5" s="38" t="s">
        <v>70</v>
      </c>
      <c r="X5" s="39">
        <v>34</v>
      </c>
      <c r="Y5" s="39">
        <v>26</v>
      </c>
      <c r="Z5" s="39">
        <v>35</v>
      </c>
      <c r="AA5" s="40">
        <v>5</v>
      </c>
      <c r="AB5" s="41">
        <v>10</v>
      </c>
      <c r="AC5" s="42">
        <f t="shared" si="3"/>
        <v>3.0939999999999999E-2</v>
      </c>
      <c r="AD5" s="43">
        <v>63</v>
      </c>
      <c r="AE5" s="44">
        <f t="shared" si="4"/>
        <v>20361.990950226245</v>
      </c>
      <c r="AF5" s="45">
        <v>3750</v>
      </c>
      <c r="AG5" s="46">
        <f t="shared" si="5"/>
        <v>0.18416666666666665</v>
      </c>
      <c r="AH5" s="31"/>
      <c r="AI5" s="47">
        <v>0</v>
      </c>
      <c r="AJ5" s="46">
        <f t="shared" si="6"/>
        <v>0</v>
      </c>
      <c r="AK5" s="46">
        <f t="shared" si="7"/>
        <v>3.1341666666666668</v>
      </c>
      <c r="AL5" s="48">
        <v>0</v>
      </c>
      <c r="AM5" s="46">
        <f t="shared" si="0"/>
        <v>0</v>
      </c>
      <c r="AN5" s="49" t="s">
        <v>71</v>
      </c>
      <c r="AO5" s="48">
        <v>0.02</v>
      </c>
      <c r="AP5" s="46">
        <f t="shared" si="8"/>
        <v>8.0600000000000005E-2</v>
      </c>
      <c r="AQ5" s="50" t="s">
        <v>70</v>
      </c>
      <c r="AR5" s="48">
        <v>0</v>
      </c>
      <c r="AS5" s="46">
        <f t="shared" si="1"/>
        <v>0</v>
      </c>
      <c r="AT5" s="46">
        <f t="shared" si="9"/>
        <v>8.0600000000000005E-2</v>
      </c>
      <c r="AU5" s="46">
        <f t="shared" si="10"/>
        <v>3.0306000000000002</v>
      </c>
      <c r="AV5" s="51">
        <f t="shared" si="2"/>
        <v>0.24799007444168736</v>
      </c>
      <c r="AW5" s="52">
        <v>4.03</v>
      </c>
      <c r="AX5" s="46">
        <f t="shared" si="11"/>
        <v>4.2141666666666673</v>
      </c>
      <c r="AY5" s="52">
        <v>12.99</v>
      </c>
      <c r="AZ5" s="51">
        <f t="shared" si="12"/>
        <v>0.68976135488837576</v>
      </c>
      <c r="BA5" s="51">
        <f t="shared" si="13"/>
        <v>0.67558378239671535</v>
      </c>
      <c r="BB5" s="53">
        <v>4000</v>
      </c>
      <c r="BC5" s="43">
        <f>2/16</f>
        <v>0.125</v>
      </c>
      <c r="BD5" s="54">
        <f t="shared" si="15"/>
        <v>500</v>
      </c>
      <c r="BE5" s="46">
        <f t="shared" si="16"/>
        <v>1515.3000000000002</v>
      </c>
      <c r="BF5" s="46">
        <f t="shared" si="17"/>
        <v>2015.0000000000002</v>
      </c>
      <c r="BG5" s="31"/>
      <c r="BH5" t="s">
        <v>72</v>
      </c>
      <c r="BI5" t="s">
        <v>73</v>
      </c>
      <c r="BJ5" t="s">
        <v>74</v>
      </c>
    </row>
    <row r="6" spans="1:62" customFormat="1" ht="16" customHeight="1" x14ac:dyDescent="0.35">
      <c r="A6" s="30">
        <v>5</v>
      </c>
      <c r="B6" s="31"/>
      <c r="C6" s="31"/>
      <c r="D6" s="31"/>
      <c r="E6" s="31"/>
      <c r="F6" s="31" t="s">
        <v>83</v>
      </c>
      <c r="G6" s="32" t="s">
        <v>81</v>
      </c>
      <c r="H6" s="33" t="s">
        <v>63</v>
      </c>
      <c r="I6" s="33" t="s">
        <v>63</v>
      </c>
      <c r="J6" s="34" t="s">
        <v>64</v>
      </c>
      <c r="K6" s="33" t="s">
        <v>65</v>
      </c>
      <c r="L6" s="33" t="s">
        <v>82</v>
      </c>
      <c r="M6" s="31"/>
      <c r="N6" s="31"/>
      <c r="O6" s="35"/>
      <c r="P6" s="31" t="s">
        <v>67</v>
      </c>
      <c r="Q6" s="36"/>
      <c r="R6" s="37">
        <v>2.95</v>
      </c>
      <c r="S6" s="31" t="s">
        <v>68</v>
      </c>
      <c r="T6" s="34" t="s">
        <v>69</v>
      </c>
      <c r="U6" s="38" t="s">
        <v>70</v>
      </c>
      <c r="V6" s="38" t="s">
        <v>70</v>
      </c>
      <c r="W6" s="38" t="s">
        <v>70</v>
      </c>
      <c r="X6" s="39">
        <v>34</v>
      </c>
      <c r="Y6" s="39">
        <v>26</v>
      </c>
      <c r="Z6" s="39">
        <v>35</v>
      </c>
      <c r="AA6" s="40">
        <v>5</v>
      </c>
      <c r="AB6" s="41">
        <v>10</v>
      </c>
      <c r="AC6" s="42">
        <f t="shared" si="3"/>
        <v>3.0939999999999999E-2</v>
      </c>
      <c r="AD6" s="43">
        <v>63</v>
      </c>
      <c r="AE6" s="44">
        <f t="shared" si="4"/>
        <v>20361.990950226245</v>
      </c>
      <c r="AF6" s="45">
        <v>3750</v>
      </c>
      <c r="AG6" s="46">
        <f t="shared" si="5"/>
        <v>0.18416666666666665</v>
      </c>
      <c r="AH6" s="31"/>
      <c r="AI6" s="47">
        <v>0</v>
      </c>
      <c r="AJ6" s="46">
        <f t="shared" si="6"/>
        <v>0</v>
      </c>
      <c r="AK6" s="46">
        <f t="shared" si="7"/>
        <v>3.1341666666666668</v>
      </c>
      <c r="AL6" s="48">
        <v>0</v>
      </c>
      <c r="AM6" s="46">
        <f t="shared" si="0"/>
        <v>0</v>
      </c>
      <c r="AN6" s="49" t="s">
        <v>71</v>
      </c>
      <c r="AO6" s="48">
        <v>0.02</v>
      </c>
      <c r="AP6" s="46">
        <f t="shared" si="8"/>
        <v>8.0600000000000005E-2</v>
      </c>
      <c r="AQ6" s="50" t="s">
        <v>70</v>
      </c>
      <c r="AR6" s="48">
        <v>0</v>
      </c>
      <c r="AS6" s="46">
        <f t="shared" si="1"/>
        <v>0</v>
      </c>
      <c r="AT6" s="46">
        <f t="shared" si="9"/>
        <v>8.0600000000000005E-2</v>
      </c>
      <c r="AU6" s="46">
        <f t="shared" si="10"/>
        <v>3.0306000000000002</v>
      </c>
      <c r="AV6" s="51">
        <f t="shared" si="2"/>
        <v>0.24799007444168736</v>
      </c>
      <c r="AW6" s="52">
        <v>4.03</v>
      </c>
      <c r="AX6" s="46">
        <f t="shared" si="11"/>
        <v>4.2141666666666673</v>
      </c>
      <c r="AY6" s="52">
        <v>12.99</v>
      </c>
      <c r="AZ6" s="51">
        <f t="shared" si="12"/>
        <v>0.68976135488837576</v>
      </c>
      <c r="BA6" s="51">
        <f t="shared" si="13"/>
        <v>0.67558378239671535</v>
      </c>
      <c r="BB6" s="53">
        <v>4000</v>
      </c>
      <c r="BC6" s="43">
        <f>2/16</f>
        <v>0.125</v>
      </c>
      <c r="BD6" s="54">
        <f t="shared" si="15"/>
        <v>500</v>
      </c>
      <c r="BE6" s="46">
        <f t="shared" si="16"/>
        <v>1515.3000000000002</v>
      </c>
      <c r="BF6" s="46">
        <f t="shared" si="17"/>
        <v>2015.0000000000002</v>
      </c>
      <c r="BG6" s="31"/>
      <c r="BH6" t="s">
        <v>72</v>
      </c>
      <c r="BI6" t="s">
        <v>73</v>
      </c>
      <c r="BJ6" t="s">
        <v>74</v>
      </c>
    </row>
    <row r="7" spans="1:62" x14ac:dyDescent="0.35">
      <c r="AV7" s="3"/>
      <c r="AY7" s="4"/>
      <c r="AZ7" s="4"/>
      <c r="BA7" s="3"/>
      <c r="BB7" s="55"/>
      <c r="BD7" s="55"/>
    </row>
  </sheetData>
  <sheetProtection insertRows="0" deleteRows="0" sort="0"/>
  <protectedRanges>
    <protectedRange sqref="AY7:BD7 AG2:AG5 AG6:AH6 AC2:AE6 AX2:AX6 AJ2:AV6 Z7:AV7 Z8:AX211 A2:T6 A7:Y211 AZ2:BA6" name="Range1"/>
    <protectedRange sqref="U2:AA6" name="Range1_2"/>
    <protectedRange sqref="AF2:AF6" name="Range1_3"/>
    <protectedRange sqref="AH2:AI2 AH3:AH5 AI3:AI6" name="Range1_4"/>
    <protectedRange sqref="AY2:AY6" name="Range1_5"/>
    <protectedRange sqref="BB2:BC6" name="Range1_6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2025-06-06T00:23:31Z</dcterms:created>
  <dcterms:modified xsi:type="dcterms:W3CDTF">2025-06-06T00:30:46Z</dcterms:modified>
</cp:coreProperties>
</file>