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462991DF-F94F-42B3-96A4-548B9D1B587B}" xr6:coauthVersionLast="47" xr6:coauthVersionMax="47" xr10:uidLastSave="{00000000-0000-0000-0000-000000000000}"/>
  <bookViews>
    <workbookView xWindow="-110" yWindow="-110" windowWidth="19420" windowHeight="10300" xr2:uid="{24E4481C-26BB-464E-8FF7-5B971EE8BEA6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s">'[2]1-Import Product Data Sheet'!$X$2</definedName>
    <definedName name="bigidea">[3]Lists!$I$6:$I$29</definedName>
    <definedName name="Brand">'[2]1-Import Product Data Sheet'!$N$102:$N$144</definedName>
    <definedName name="Branded">[3]Lists!$F$6:$F$38</definedName>
    <definedName name="CATEGORY">[4]Sheet1!$DW$2:$DW$3</definedName>
    <definedName name="color">[3]Lists!$J$6:$J$29</definedName>
    <definedName name="COLOR_FAMILY">'[5]x-Lists'!$AB$2:$AB$18</definedName>
    <definedName name="colour">[4]Sheet1!$EH$2:$EH$3</definedName>
    <definedName name="Cycle">[3]Lists!$E$6:$E$30</definedName>
    <definedName name="den">[3]Lists!$L$6:$L$29</definedName>
    <definedName name="division">'[6]X-PORTS'!$K$4:$K$12</definedName>
    <definedName name="FASHION">[7]LIST!$E$2:$E$7</definedName>
    <definedName name="foam">[4]Sheet1!$EC$2:$EC$3</definedName>
    <definedName name="FOBCostPerPiece">#REF!</definedName>
    <definedName name="INITIALBUY">[7]LIST!$G$2:$G$7</definedName>
    <definedName name="KD">[4]Sheet1!$DS$2:$DS$2</definedName>
    <definedName name="LIFESTYLE">[7]LIST!$C$2:$C$7</definedName>
    <definedName name="LOCALIZATION__PRICEPOINT">'[5]x-Lists'!$Z$2:$Z$4</definedName>
    <definedName name="M">[4]Sheet1!$EA$2:$EA$3</definedName>
    <definedName name="PACK">[4]Sheet1!$EE$2:$EE$3</definedName>
    <definedName name="PackageType">'[2]1-Import Product Data Sheet'!$L$102:$L$131</definedName>
    <definedName name="PDQList">'[2]1-Import Product Data Sheet'!$AR$1:$AR$24</definedName>
    <definedName name="PORT_IFF">[8]a!$A$10:$B$35</definedName>
    <definedName name="ports">'[6]X-PORTS'!$D$4:$D$33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[7]LIST!$B$2:$B$6</definedName>
    <definedName name="RateSeq">'[2]1-Import Product Data Sheet'!$X$2</definedName>
    <definedName name="THEME">'[5]x-Lists'!$AQ$2:$AQ$12</definedName>
    <definedName name="TREATMENT">'[5]x-Lists'!$AR$2:$AR$23</definedName>
    <definedName name="UNIT">[4]Sheet1!$EF$2:$EF$3</definedName>
    <definedName name="USPORTS">'[6]X-PORTS'!$I$5:$I$7</definedName>
    <definedName name="wood">[4]Sheet1!$EG$2:$EG$3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3" i="1" l="1"/>
  <c r="AO13" i="1"/>
  <c r="AL13" i="1"/>
  <c r="AI13" i="1"/>
  <c r="AG13" i="1"/>
  <c r="AD13" i="1"/>
  <c r="Y13" i="1"/>
  <c r="Z13" i="1" s="1"/>
  <c r="AB13" i="1" s="1"/>
  <c r="Q13" i="1"/>
  <c r="P13" i="1"/>
  <c r="AW12" i="1"/>
  <c r="AO12" i="1"/>
  <c r="AL12" i="1"/>
  <c r="AI12" i="1"/>
  <c r="AG12" i="1"/>
  <c r="AD12" i="1"/>
  <c r="Y12" i="1"/>
  <c r="Z12" i="1" s="1"/>
  <c r="AB12" i="1" s="1"/>
  <c r="Q12" i="1"/>
  <c r="P12" i="1"/>
  <c r="AW11" i="1"/>
  <c r="AO11" i="1"/>
  <c r="AL11" i="1"/>
  <c r="AI11" i="1"/>
  <c r="AG11" i="1"/>
  <c r="AD11" i="1"/>
  <c r="Y11" i="1"/>
  <c r="Z11" i="1" s="1"/>
  <c r="AB11" i="1" s="1"/>
  <c r="Q11" i="1"/>
  <c r="AE11" i="1" s="1"/>
  <c r="P11" i="1"/>
  <c r="AW10" i="1"/>
  <c r="AO10" i="1"/>
  <c r="AL10" i="1"/>
  <c r="AI10" i="1"/>
  <c r="AG10" i="1"/>
  <c r="AD10" i="1"/>
  <c r="Y10" i="1"/>
  <c r="Z10" i="1" s="1"/>
  <c r="AB10" i="1" s="1"/>
  <c r="Q10" i="1"/>
  <c r="P10" i="1"/>
  <c r="AW9" i="1"/>
  <c r="AO9" i="1"/>
  <c r="AL9" i="1"/>
  <c r="AI9" i="1"/>
  <c r="AG9" i="1"/>
  <c r="AP9" i="1" s="1"/>
  <c r="AD9" i="1"/>
  <c r="Y9" i="1"/>
  <c r="Z9" i="1" s="1"/>
  <c r="AB9" i="1" s="1"/>
  <c r="Q9" i="1"/>
  <c r="P9" i="1"/>
  <c r="AW8" i="1"/>
  <c r="AO8" i="1"/>
  <c r="AL8" i="1"/>
  <c r="AI8" i="1"/>
  <c r="AG8" i="1"/>
  <c r="AD8" i="1"/>
  <c r="Y8" i="1"/>
  <c r="Z8" i="1" s="1"/>
  <c r="AB8" i="1" s="1"/>
  <c r="Q8" i="1"/>
  <c r="P8" i="1"/>
  <c r="AW7" i="1"/>
  <c r="AO7" i="1"/>
  <c r="AL7" i="1"/>
  <c r="AI7" i="1"/>
  <c r="AG7" i="1"/>
  <c r="AD7" i="1"/>
  <c r="Y7" i="1"/>
  <c r="Z7" i="1" s="1"/>
  <c r="AB7" i="1" s="1"/>
  <c r="Q7" i="1"/>
  <c r="P7" i="1"/>
  <c r="AW6" i="1"/>
  <c r="AO6" i="1"/>
  <c r="AL6" i="1"/>
  <c r="AI6" i="1"/>
  <c r="AG6" i="1"/>
  <c r="AD6" i="1"/>
  <c r="Y6" i="1"/>
  <c r="Z6" i="1" s="1"/>
  <c r="AB6" i="1" s="1"/>
  <c r="Q6" i="1"/>
  <c r="P6" i="1"/>
  <c r="AW5" i="1"/>
  <c r="AO5" i="1"/>
  <c r="AL5" i="1"/>
  <c r="AI5" i="1"/>
  <c r="AG5" i="1"/>
  <c r="AD5" i="1"/>
  <c r="Y5" i="1"/>
  <c r="Z5" i="1" s="1"/>
  <c r="AB5" i="1" s="1"/>
  <c r="Q5" i="1"/>
  <c r="P5" i="1"/>
  <c r="AW4" i="1"/>
  <c r="AO4" i="1"/>
  <c r="AL4" i="1"/>
  <c r="AI4" i="1"/>
  <c r="AG4" i="1"/>
  <c r="AD4" i="1"/>
  <c r="Y4" i="1"/>
  <c r="Z4" i="1" s="1"/>
  <c r="AB4" i="1" s="1"/>
  <c r="Q4" i="1"/>
  <c r="P4" i="1"/>
  <c r="AW3" i="1"/>
  <c r="AO3" i="1"/>
  <c r="AL3" i="1"/>
  <c r="AI3" i="1"/>
  <c r="AG3" i="1"/>
  <c r="AD3" i="1"/>
  <c r="Y3" i="1"/>
  <c r="Z3" i="1" s="1"/>
  <c r="AB3" i="1" s="1"/>
  <c r="Q3" i="1"/>
  <c r="P3" i="1"/>
  <c r="AW2" i="1"/>
  <c r="AO2" i="1"/>
  <c r="AL2" i="1"/>
  <c r="AI2" i="1"/>
  <c r="AG2" i="1"/>
  <c r="AD2" i="1"/>
  <c r="Y2" i="1"/>
  <c r="Z2" i="1" s="1"/>
  <c r="AB2" i="1" s="1"/>
  <c r="Q2" i="1"/>
  <c r="P2" i="1"/>
  <c r="AP13" i="1" l="1"/>
  <c r="AQ13" i="1" s="1"/>
  <c r="AP2" i="1"/>
  <c r="AE2" i="1"/>
  <c r="AP6" i="1"/>
  <c r="AQ6" i="1" s="1"/>
  <c r="AV6" i="1" s="1"/>
  <c r="AQ2" i="1"/>
  <c r="AV2" i="1" s="1"/>
  <c r="AP7" i="1"/>
  <c r="AE5" i="1"/>
  <c r="AE9" i="1"/>
  <c r="AP10" i="1"/>
  <c r="AQ10" i="1" s="1"/>
  <c r="AP11" i="1"/>
  <c r="AQ11" i="1" s="1"/>
  <c r="AR11" i="1" s="1"/>
  <c r="AE7" i="1"/>
  <c r="AQ7" i="1"/>
  <c r="AV7" i="1" s="1"/>
  <c r="AE6" i="1"/>
  <c r="AE10" i="1"/>
  <c r="AE13" i="1"/>
  <c r="AP3" i="1"/>
  <c r="AQ3" i="1" s="1"/>
  <c r="AV3" i="1" s="1"/>
  <c r="AP5" i="1"/>
  <c r="AQ5" i="1" s="1"/>
  <c r="AQ9" i="1"/>
  <c r="AV9" i="1" s="1"/>
  <c r="AP8" i="1"/>
  <c r="AQ8" i="1" s="1"/>
  <c r="AP4" i="1"/>
  <c r="AQ4" i="1" s="1"/>
  <c r="AR6" i="1"/>
  <c r="AE12" i="1"/>
  <c r="AE4" i="1"/>
  <c r="AW14" i="1"/>
  <c r="AE8" i="1"/>
  <c r="AP12" i="1"/>
  <c r="AQ12" i="1" s="1"/>
  <c r="AE3" i="1"/>
  <c r="AV13" i="1" l="1"/>
  <c r="AR13" i="1"/>
  <c r="AR2" i="1"/>
  <c r="AR9" i="1"/>
  <c r="AV10" i="1"/>
  <c r="AR10" i="1"/>
  <c r="AR7" i="1"/>
  <c r="AV11" i="1"/>
  <c r="AR3" i="1"/>
  <c r="AR12" i="1"/>
  <c r="AV12" i="1"/>
  <c r="AR8" i="1"/>
  <c r="AV8" i="1"/>
  <c r="AV4" i="1"/>
  <c r="AR4" i="1"/>
  <c r="AV5" i="1"/>
  <c r="AR5" i="1"/>
  <c r="AV14" i="1" l="1"/>
  <c r="AW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P1" authorId="0" shapeId="0" xr:uid="{3996203A-EE05-476B-867D-09158BE61CF4}">
      <text>
        <r>
          <rPr>
            <sz val="11"/>
            <rFont val="Calibri"/>
            <family val="2"/>
          </rPr>
          <t>[China RMB Cost]/[Exchange Rate]</t>
        </r>
      </text>
    </comment>
    <comment ref="Y1" authorId="0" shapeId="0" xr:uid="{4ADB3A2B-270A-4631-B359-D33066CE8F0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 xr:uid="{05689502-DA7B-4386-B2E5-AEF0ED9C7A82}">
      <text>
        <r>
          <rPr>
            <sz val="11"/>
            <rFont val="Calibri"/>
            <family val="2"/>
          </rPr>
          <t>65/[Cubic Meter per Carton]*[Case Pack]</t>
        </r>
      </text>
    </comment>
    <comment ref="AB1" authorId="0" shapeId="0" xr:uid="{11F8E033-D1AF-4F83-9F96-3D17618A7ED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 xr:uid="{C66B0239-5AF9-4098-81E3-F8A91D0F2E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0916874D-E3F2-4966-A7F3-0BA72223C58F}">
      <text>
        <r>
          <rPr>
            <sz val="11"/>
            <rFont val="Calibri"/>
            <family val="2"/>
          </rPr>
          <t>[JLA FOB Price Quote (Value)]*[DA %]</t>
        </r>
      </text>
    </comment>
    <comment ref="AI1" authorId="0" shapeId="0" xr:uid="{29FD686E-9944-4BB5-B778-A103CFDDE936}">
      <text>
        <r>
          <rPr>
            <sz val="11"/>
            <rFont val="Calibri"/>
            <family val="2"/>
          </rPr>
          <t>[JLA FOB Price Quote (Value)]*[Rebate/Co-op %]</t>
        </r>
      </text>
    </comment>
    <comment ref="AL1" authorId="0" shapeId="0" xr:uid="{6C68F57F-C9B8-4B3F-8562-D505F22E05AB}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 xr:uid="{6C0096CF-1172-45E5-8306-2F4C4872A925}">
      <text>
        <r>
          <rPr>
            <sz val="11"/>
            <rFont val="Calibri"/>
            <family val="2"/>
          </rPr>
          <t>[JLA FOB Price Quote (Value)]*[Load 2 %]</t>
        </r>
      </text>
    </comment>
    <comment ref="AP1" authorId="0" shapeId="0" xr:uid="{5319145A-F01B-4CF8-BA12-03FE9DAE2C7A}">
      <text>
        <r>
          <rPr>
            <sz val="11"/>
            <rFont val="Calibri"/>
            <family val="2"/>
          </rPr>
          <t>[DA $]+[Rebate/Co-op $]+[Load 1 $]+[Load 2 $]</t>
        </r>
      </text>
    </comment>
    <comment ref="AQ1" authorId="0" shapeId="0" xr:uid="{673AEA25-5E7A-44F5-BFD4-01CFAC5D9552}">
      <text>
        <r>
          <rPr>
            <sz val="11"/>
            <rFont val="Calibri"/>
            <family val="2"/>
          </rPr>
          <t>[FOB Cost $ (Value)]+[DI Total Load $]</t>
        </r>
      </text>
    </comment>
    <comment ref="AR1" authorId="0" shapeId="0" xr:uid="{341BCA63-D3FA-4B86-997C-17413D9EF19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V1" authorId="0" shapeId="0" xr:uid="{C0DCD20F-178A-4410-9D1D-9DF644CA8D17}">
      <text>
        <r>
          <rPr>
            <sz val="11"/>
            <rFont val="Calibri"/>
            <family val="2"/>
          </rPr>
          <t>[FOB Cost with Load $]*[Total Quantity]</t>
        </r>
      </text>
    </comment>
    <comment ref="AW1" authorId="0" shapeId="0" xr:uid="{763FE8C3-83EF-4D68-9576-531385ADCB1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<sst xmlns="http://schemas.openxmlformats.org/spreadsheetml/2006/main" count="145" uniqueCount="68">
  <si>
    <t>Line No.</t>
  </si>
  <si>
    <t>Photo</t>
  </si>
  <si>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</si>
  <si>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</si>
  <si>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</si>
  <si>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</si>
  <si>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</si>
  <si>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</si>
  <si>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</si>
  <si>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</si>
  <si>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</si>
  <si>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</si>
  <si>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</si>
  <si>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</si>
  <si>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</si>
  <si>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</si>
  <si>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</si>
  <si>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</si>
  <si>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</si>
  <si>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</si>
  <si>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</si>
  <si>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</si>
  <si>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</si>
  <si>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</si>
  <si>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</si>
  <si>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</si>
  <si>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</si>
  <si>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</si>
  <si>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</si>
  <si>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</si>
  <si>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</si>
  <si>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</si>
  <si>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</si>
  <si>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</si>
  <si>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</si>
  <si>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</si>
  <si>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</si>
  <si>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</si>
  <si>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</si>
  <si>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</si>
  <si>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</si>
  <si>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</si>
  <si>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</si>
  <si>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</si>
  <si>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</si>
  <si>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</si>
  <si>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</si>
  <si>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</si>
  <si>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</si>
  <si>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THROW(50)</t>
  </si>
  <si>
    <t>Ruff Ruff</t>
    <phoneticPr fontId="0" type="noConversion"/>
  </si>
  <si>
    <t>Pet Throw</t>
  </si>
  <si>
    <t xml:space="preserve">500gsm print plush 1" folded edge; rolled in paper belly band, 12pcs/ctn, not compressed </t>
  </si>
  <si>
    <t>40x50"</t>
  </si>
  <si>
    <t>multi</t>
  </si>
  <si>
    <t>RS50-7641</t>
    <phoneticPr fontId="0" type="noConversion"/>
  </si>
  <si>
    <t>022164488074</t>
    <phoneticPr fontId="0" type="noConversion"/>
  </si>
  <si>
    <t>6307.90.9891</t>
  </si>
  <si>
    <t>Costume Party</t>
    <phoneticPr fontId="0" type="noConversion"/>
  </si>
  <si>
    <t>RS50-8117</t>
    <phoneticPr fontId="0" type="noConversion"/>
  </si>
  <si>
    <t>022164611427</t>
  </si>
  <si>
    <t>Checker</t>
    <phoneticPr fontId="0" type="noConversion"/>
  </si>
  <si>
    <t>RS50-8118</t>
    <phoneticPr fontId="0" type="noConversion"/>
  </si>
  <si>
    <t>022164611434</t>
  </si>
  <si>
    <t>Woof Woof</t>
    <phoneticPr fontId="0" type="noConversion"/>
  </si>
  <si>
    <t>RS50-7810</t>
    <phoneticPr fontId="0" type="noConversion"/>
  </si>
  <si>
    <t>022164518030</t>
    <phoneticPr fontId="0" type="noConversion"/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</si>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</sst>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$-409]#,##0.00_ ;\-[$$-409]#,##0.00\ "/>
    <numFmt numFmtId="167" formatCode="0.0%"/>
    <numFmt numFmtId="168" formatCode="0.0"/>
  </numFmts>
  <fonts count="1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宋体"/>
      <family val="3"/>
      <charset val="134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166" fontId="8" fillId="0" borderId="0">
      <alignment vertical="center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5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65" fontId="5" fillId="2" borderId="2" xfId="1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1" applyNumberFormat="1" applyFont="1" applyBorder="1" applyAlignment="1">
      <alignment wrapText="1"/>
    </xf>
    <xf numFmtId="1" fontId="5" fillId="0" borderId="2" xfId="1" applyNumberFormat="1" applyFont="1" applyBorder="1" applyAlignment="1">
      <alignment wrapText="1"/>
    </xf>
    <xf numFmtId="165" fontId="5" fillId="0" borderId="2" xfId="1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5" fontId="5" fillId="4" borderId="2" xfId="1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3" borderId="2" xfId="1" applyFont="1" applyFill="1" applyBorder="1" applyAlignment="1">
      <alignment wrapText="1"/>
    </xf>
    <xf numFmtId="165" fontId="6" fillId="3" borderId="1" xfId="1" applyNumberFormat="1" applyFont="1" applyFill="1" applyBorder="1" applyAlignment="1">
      <alignment wrapText="1"/>
    </xf>
    <xf numFmtId="165" fontId="2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166" fontId="4" fillId="4" borderId="2" xfId="2" applyFont="1" applyFill="1" applyBorder="1">
      <alignment vertical="center"/>
    </xf>
    <xf numFmtId="166" fontId="4" fillId="4" borderId="2" xfId="2" quotePrefix="1" applyFont="1" applyFill="1" applyBorder="1">
      <alignment vertical="center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65" fontId="0" fillId="7" borderId="2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65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166" fontId="10" fillId="4" borderId="2" xfId="2" applyFont="1" applyFill="1" applyBorder="1">
      <alignment vertical="center"/>
    </xf>
    <xf numFmtId="167" fontId="0" fillId="0" borderId="0" xfId="0" applyNumberFormat="1" applyAlignment="1">
      <alignment wrapText="1"/>
    </xf>
    <xf numFmtId="168" fontId="2" fillId="0" borderId="2" xfId="0" applyNumberFormat="1" applyFont="1" applyBorder="1" applyAlignment="1">
      <alignment horizontal="center" wrapText="1"/>
    </xf>
    <xf numFmtId="168" fontId="0" fillId="0" borderId="2" xfId="0" applyNumberFormat="1" applyBorder="1" applyAlignment="1">
      <alignment wrapText="1"/>
    </xf>
    <xf numFmtId="168" fontId="0" fillId="0" borderId="0" xfId="0" applyNumberFormat="1" applyAlignment="1">
      <alignment wrapText="1"/>
    </xf>
  </cellXfs>
  <cellStyles count="5">
    <cellStyle name="Currency 2" xfId="3" xr:uid="{10096015-72E5-4215-9C46-234455DB58B9}"/>
    <cellStyle name="Normal" xfId="0" builtinId="0"/>
    <cellStyle name="Normal 2 18 2" xfId="1" xr:uid="{F498B64F-7F3B-459A-823F-5B2A531862CC}"/>
    <cellStyle name="Percent 2" xfId="4" xr:uid="{57C0B758-149B-41AE-9BB9-F7F91A7E7BEE}"/>
    <cellStyle name="常规 19" xfId="2" xr:uid="{7512DEE6-FF58-4FF9-8921-B5AAA255E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Ross%20Holiday25%20500gsm%20PT%20Throw%20DI%20commit%206.23.2025.xlsx" TargetMode="External"/><Relationship Id="rId1" Type="http://schemas.openxmlformats.org/officeDocument/2006/relationships/externalLinkPath" Target="Ross%20Holiday25%20500gsm%20PT%20Throw%20DI%20commit%206.2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HZ CCD 2.12.2025"/>
      <sheetName val="CCF 9.19.2024"/>
      <sheetName val="RS ordres 6.21.2025"/>
      <sheetName val="ValueSelection"/>
      <sheetName val="Data"/>
    </sheetNames>
    <sheetDataSet>
      <sheetData sheetId="0"/>
      <sheetData sheetId="1"/>
      <sheetData sheetId="2">
        <row r="70">
          <cell r="K70">
            <v>2.44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AB90-E76E-409D-AA61-7CC7A373DDF4}">
  <dimension ref="A1:AW15"/>
  <sheetViews>
    <sheetView tabSelected="1" workbookViewId="0">
      <selection activeCell="AS1" sqref="AS1"/>
    </sheetView>
  </sheetViews>
  <sheetFormatPr defaultColWidth="9.1796875" defaultRowHeight="14.5"/>
  <cols>
    <col min="1" max="1" width="10.1796875" style="1" customWidth="1"/>
    <col min="2" max="3" width="8.453125" style="2" customWidth="1"/>
    <col min="4" max="4" width="7.81640625" style="2" customWidth="1"/>
    <col min="5" max="5" width="11.26953125" style="2" customWidth="1"/>
    <col min="6" max="6" width="15.453125" style="2" customWidth="1"/>
    <col min="7" max="7" width="7.453125" style="2" customWidth="1"/>
    <col min="8" max="8" width="24.81640625" style="2" customWidth="1"/>
    <col min="9" max="9" width="7" style="2" customWidth="1"/>
    <col min="10" max="11" width="6.1796875" style="2" customWidth="1"/>
    <col min="12" max="13" width="13.453125" style="2" customWidth="1"/>
    <col min="14" max="14" width="9.7265625" style="3" customWidth="1"/>
    <col min="15" max="15" width="8" style="4" customWidth="1"/>
    <col min="16" max="16" width="10.1796875" style="5" customWidth="1"/>
    <col min="17" max="17" width="8.54296875" style="5" customWidth="1"/>
    <col min="18" max="18" width="8.1796875" style="5" customWidth="1"/>
    <col min="19" max="19" width="9.453125" style="2" customWidth="1"/>
    <col min="20" max="20" width="8.1796875" style="51" customWidth="1"/>
    <col min="21" max="21" width="8.7265625" style="51" customWidth="1"/>
    <col min="22" max="22" width="7.1796875" style="51" customWidth="1"/>
    <col min="23" max="23" width="9" style="4" customWidth="1"/>
    <col min="24" max="24" width="6.26953125" style="6" customWidth="1"/>
    <col min="25" max="25" width="10" style="4" customWidth="1"/>
    <col min="26" max="26" width="9.81640625" style="6" customWidth="1"/>
    <col min="27" max="27" width="7.81640625" style="2" customWidth="1"/>
    <col min="28" max="28" width="8.81640625" style="5" customWidth="1"/>
    <col min="29" max="29" width="7.81640625" style="2" customWidth="1"/>
    <col min="30" max="30" width="8.453125" style="7" customWidth="1"/>
    <col min="31" max="31" width="9" style="5" customWidth="1"/>
    <col min="32" max="32" width="7.81640625" style="7" customWidth="1"/>
    <col min="33" max="33" width="5.81640625" style="5" customWidth="1"/>
    <col min="34" max="34" width="9.54296875" style="2" customWidth="1"/>
    <col min="35" max="35" width="9.54296875" style="7" customWidth="1"/>
    <col min="36" max="36" width="10" style="5" customWidth="1"/>
    <col min="37" max="37" width="9.54296875" style="5" customWidth="1"/>
    <col min="38" max="38" width="9.453125" style="5" customWidth="1"/>
    <col min="39" max="39" width="7.1796875" style="7" customWidth="1"/>
    <col min="40" max="40" width="7.81640625" style="7" customWidth="1"/>
    <col min="41" max="41" width="9.54296875" style="5" customWidth="1"/>
    <col min="42" max="42" width="8.1796875" style="5" customWidth="1"/>
    <col min="43" max="43" width="9.1796875" style="2" customWidth="1"/>
    <col min="44" max="45" width="9.1796875" style="2"/>
    <col min="46" max="47" width="9.1796875" style="5"/>
    <col min="48" max="49" width="13.453125" style="2" customWidth="1"/>
    <col min="50" max="16384" width="9.1796875" style="2"/>
  </cols>
  <sheetData>
    <row r="1" spans="1:49" ht="68.150000000000006" customHeight="1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4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49" t="s">
        <v>19</v>
      </c>
      <c r="U1" s="49" t="s">
        <v>20</v>
      </c>
      <c r="V1" s="49" t="s">
        <v>21</v>
      </c>
      <c r="W1" s="20" t="s">
        <v>22</v>
      </c>
      <c r="X1" s="21" t="s">
        <v>23</v>
      </c>
      <c r="Y1" s="22" t="s">
        <v>24</v>
      </c>
      <c r="Z1" s="23" t="s">
        <v>25</v>
      </c>
      <c r="AA1" s="10" t="s">
        <v>26</v>
      </c>
      <c r="AB1" s="24" t="s">
        <v>27</v>
      </c>
      <c r="AC1" s="10" t="s">
        <v>28</v>
      </c>
      <c r="AD1" s="25" t="s">
        <v>29</v>
      </c>
      <c r="AE1" s="26" t="s">
        <v>30</v>
      </c>
      <c r="AF1" s="25" t="s">
        <v>31</v>
      </c>
      <c r="AG1" s="24" t="s">
        <v>32</v>
      </c>
      <c r="AH1" s="27" t="s">
        <v>33</v>
      </c>
      <c r="AI1" s="24" t="s">
        <v>34</v>
      </c>
      <c r="AJ1" s="19" t="s">
        <v>35</v>
      </c>
      <c r="AK1" s="25" t="s">
        <v>36</v>
      </c>
      <c r="AL1" s="24" t="s">
        <v>37</v>
      </c>
      <c r="AM1" s="19" t="s">
        <v>38</v>
      </c>
      <c r="AN1" s="25" t="s">
        <v>39</v>
      </c>
      <c r="AO1" s="24" t="s">
        <v>40</v>
      </c>
      <c r="AP1" s="24" t="s">
        <v>41</v>
      </c>
      <c r="AQ1" s="28" t="s">
        <v>42</v>
      </c>
      <c r="AR1" s="28" t="s">
        <v>43</v>
      </c>
      <c r="AS1" s="29" t="s">
        <v>44</v>
      </c>
      <c r="AT1" s="10" t="s">
        <v>45</v>
      </c>
      <c r="AU1" s="10" t="s">
        <v>46</v>
      </c>
      <c r="AV1" s="30" t="s">
        <v>47</v>
      </c>
      <c r="AW1" s="30" t="s">
        <v>48</v>
      </c>
    </row>
    <row r="2" spans="1:49" ht="15" customHeight="1">
      <c r="A2" s="31">
        <v>1</v>
      </c>
      <c r="B2" s="32"/>
      <c r="C2" s="32"/>
      <c r="D2" s="32"/>
      <c r="E2" s="32" t="s">
        <v>49</v>
      </c>
      <c r="F2" s="33" t="s">
        <v>50</v>
      </c>
      <c r="G2" s="32" t="s">
        <v>51</v>
      </c>
      <c r="H2" s="32" t="s">
        <v>52</v>
      </c>
      <c r="I2" s="32" t="s">
        <v>53</v>
      </c>
      <c r="J2" s="32" t="s">
        <v>54</v>
      </c>
      <c r="K2" s="32"/>
      <c r="L2" s="34" t="s">
        <v>55</v>
      </c>
      <c r="M2" s="35" t="s">
        <v>56</v>
      </c>
      <c r="N2" s="36"/>
      <c r="O2" s="37">
        <v>8.1</v>
      </c>
      <c r="P2" s="38">
        <f>IF(ISERROR(N2/O2),"",N2/O2)</f>
        <v>0</v>
      </c>
      <c r="Q2" s="39">
        <f>'[1]HZ CCD 2.12.2025'!K$70</f>
        <v>2.44</v>
      </c>
      <c r="R2" s="8">
        <v>2.39</v>
      </c>
      <c r="S2" s="32" t="s">
        <v>67</v>
      </c>
      <c r="T2" s="50">
        <v>60</v>
      </c>
      <c r="U2" s="50">
        <v>32</v>
      </c>
      <c r="V2" s="50">
        <v>44</v>
      </c>
      <c r="W2" s="37">
        <v>5</v>
      </c>
      <c r="X2" s="40">
        <v>12</v>
      </c>
      <c r="Y2" s="41">
        <f>IF(T2="","",T2*U2*V2/1000000)</f>
        <v>8.448E-2</v>
      </c>
      <c r="Z2" s="42">
        <f>IF(X2="","",65/Y2*X2)</f>
        <v>9232.9545454545441</v>
      </c>
      <c r="AA2" s="32"/>
      <c r="AB2" s="43">
        <f>IF(ISERROR(AA2/Z2),"",AA2/Z2)</f>
        <v>0</v>
      </c>
      <c r="AC2" s="32" t="s">
        <v>57</v>
      </c>
      <c r="AD2" s="44">
        <f>7%+7.5%+10%+10%+10%</f>
        <v>0.44500000000000006</v>
      </c>
      <c r="AE2" s="43">
        <f>IF(ISERROR(Q2*AD2),"",Q2*AD2)</f>
        <v>1.0858000000000001</v>
      </c>
      <c r="AF2" s="44">
        <v>0.01</v>
      </c>
      <c r="AG2" s="43">
        <f>IF(ISERROR(AS2*AF2),"",AS2*AF2)</f>
        <v>2.75E-2</v>
      </c>
      <c r="AH2" s="8"/>
      <c r="AI2" s="43">
        <f>IF(ISERROR(AS2*AH2),"",AS2*AH2)</f>
        <v>0</v>
      </c>
      <c r="AJ2" s="32"/>
      <c r="AK2" s="44">
        <v>0</v>
      </c>
      <c r="AL2" s="43">
        <f>IF(ISERROR(AT2*AK2),"",AT2*AK2)</f>
        <v>0</v>
      </c>
      <c r="AM2" s="8"/>
      <c r="AN2" s="44">
        <v>0</v>
      </c>
      <c r="AO2" s="43">
        <f>IF(ISERROR(AS2*AN2),"",AS2*AN2)</f>
        <v>0</v>
      </c>
      <c r="AP2" s="43">
        <f>IF(ISERROR(AG2+AI2+AL2+AO2),"",AG2+AI2+AL2+AO2)</f>
        <v>2.75E-2</v>
      </c>
      <c r="AQ2" s="43">
        <f t="shared" ref="AQ2:AQ13" si="0">IF(ISERROR(Q2+AP2),"",Q2+AP2)</f>
        <v>2.4674999999999998</v>
      </c>
      <c r="AR2" s="45">
        <f>IF(ISERROR((AS2-AQ2)/AS2),"",(AS2-AQ2)/AS2)</f>
        <v>0.10272727272727279</v>
      </c>
      <c r="AS2" s="43">
        <v>2.75</v>
      </c>
      <c r="AT2" s="8"/>
      <c r="AU2" s="9">
        <v>2340</v>
      </c>
      <c r="AV2" s="43">
        <f>IF(ISERROR(AQ2*AU2),"",AQ2*AU2)</f>
        <v>5773.95</v>
      </c>
      <c r="AW2" s="43">
        <f>IF(ISERROR(AS2*AU2),"",AS2*AU2)</f>
        <v>6435</v>
      </c>
    </row>
    <row r="3" spans="1:49" ht="15" customHeight="1">
      <c r="A3" s="31">
        <v>2</v>
      </c>
      <c r="B3" s="32"/>
      <c r="C3" s="32"/>
      <c r="D3" s="32"/>
      <c r="E3" s="32" t="s">
        <v>49</v>
      </c>
      <c r="F3" s="46" t="s">
        <v>58</v>
      </c>
      <c r="G3" s="32" t="s">
        <v>51</v>
      </c>
      <c r="H3" s="32" t="s">
        <v>52</v>
      </c>
      <c r="I3" s="32" t="s">
        <v>53</v>
      </c>
      <c r="J3" s="32" t="s">
        <v>54</v>
      </c>
      <c r="K3" s="32"/>
      <c r="L3" s="47" t="s">
        <v>59</v>
      </c>
      <c r="M3" s="34" t="s">
        <v>60</v>
      </c>
      <c r="N3" s="36"/>
      <c r="O3" s="37">
        <v>8.1</v>
      </c>
      <c r="P3" s="38">
        <f t="shared" ref="P3:P13" si="1">IF(ISERROR(N3/O3),"",N3/O3)</f>
        <v>0</v>
      </c>
      <c r="Q3" s="39">
        <f>'[1]HZ CCD 2.12.2025'!K$70</f>
        <v>2.44</v>
      </c>
      <c r="R3" s="8">
        <v>2.39</v>
      </c>
      <c r="S3" s="32" t="s">
        <v>67</v>
      </c>
      <c r="T3" s="50">
        <v>60</v>
      </c>
      <c r="U3" s="50">
        <v>32</v>
      </c>
      <c r="V3" s="50">
        <v>44</v>
      </c>
      <c r="W3" s="37">
        <v>5</v>
      </c>
      <c r="X3" s="9">
        <v>12</v>
      </c>
      <c r="Y3" s="41">
        <f t="shared" ref="Y3:Y13" si="2">IF(T3="","",T3*U3*V3/1000000)</f>
        <v>8.448E-2</v>
      </c>
      <c r="Z3" s="42">
        <f t="shared" ref="Z3:Z13" si="3">IF(X3="","",65/Y3*X3)</f>
        <v>9232.9545454545441</v>
      </c>
      <c r="AA3" s="32"/>
      <c r="AB3" s="43">
        <f t="shared" ref="AB3:AB13" si="4">IF(ISERROR(AA3/Z3),"",AA3/Z3)</f>
        <v>0</v>
      </c>
      <c r="AC3" s="32" t="s">
        <v>57</v>
      </c>
      <c r="AD3" s="44">
        <f>7%+7.5%+10%+10%+10%</f>
        <v>0.44500000000000006</v>
      </c>
      <c r="AE3" s="43">
        <f>IF(ISERROR(Q3*AD3),"",Q3*AD3)</f>
        <v>1.0858000000000001</v>
      </c>
      <c r="AF3" s="44">
        <v>0.01</v>
      </c>
      <c r="AG3" s="43">
        <f t="shared" ref="AG3:AG13" si="5">IF(ISERROR(AS3*AF3),"",AS3*AF3)</f>
        <v>2.75E-2</v>
      </c>
      <c r="AH3" s="8"/>
      <c r="AI3" s="43">
        <f t="shared" ref="AI3:AI13" si="6">IF(ISERROR(AS3*AH3),"",AS3*AH3)</f>
        <v>0</v>
      </c>
      <c r="AJ3" s="32"/>
      <c r="AK3" s="44">
        <v>0</v>
      </c>
      <c r="AL3" s="43">
        <f>IF(ISERROR(AT3*AK3),"",AT3*AK3)</f>
        <v>0</v>
      </c>
      <c r="AM3" s="8"/>
      <c r="AN3" s="44">
        <v>0</v>
      </c>
      <c r="AO3" s="43">
        <f t="shared" ref="AO3:AO13" si="7">IF(ISERROR(AS3*AN3),"",AS3*AN3)</f>
        <v>0</v>
      </c>
      <c r="AP3" s="43">
        <f t="shared" ref="AP3:AP13" si="8">IF(ISERROR(AG3+AI3+AL3+AO3),"",AG3+AI3+AL3+AO3)</f>
        <v>2.75E-2</v>
      </c>
      <c r="AQ3" s="43">
        <f t="shared" si="0"/>
        <v>2.4674999999999998</v>
      </c>
      <c r="AR3" s="45">
        <f t="shared" ref="AR3:AR13" si="9">IF(ISERROR((AS3-AQ3)/AS3),"",(AS3-AQ3)/AS3)</f>
        <v>0.10272727272727279</v>
      </c>
      <c r="AS3" s="43">
        <v>2.75</v>
      </c>
      <c r="AT3" s="8"/>
      <c r="AU3" s="9">
        <v>2340</v>
      </c>
      <c r="AV3" s="43">
        <f t="shared" ref="AV3:AV13" si="10">IF(ISERROR(AQ3*AU3),"",AQ3*AU3)</f>
        <v>5773.95</v>
      </c>
      <c r="AW3" s="43">
        <f t="shared" ref="AW3:AW13" si="11">IF(ISERROR(AS3*AU3),"",AS3*AU3)</f>
        <v>6435</v>
      </c>
    </row>
    <row r="4" spans="1:49" ht="15" customHeight="1">
      <c r="A4" s="31">
        <v>3</v>
      </c>
      <c r="B4" s="32"/>
      <c r="C4" s="32"/>
      <c r="D4" s="32"/>
      <c r="E4" s="32" t="s">
        <v>49</v>
      </c>
      <c r="F4" s="46" t="s">
        <v>61</v>
      </c>
      <c r="G4" s="32" t="s">
        <v>51</v>
      </c>
      <c r="H4" s="32" t="s">
        <v>52</v>
      </c>
      <c r="I4" s="32" t="s">
        <v>53</v>
      </c>
      <c r="J4" s="32" t="s">
        <v>54</v>
      </c>
      <c r="K4" s="32"/>
      <c r="L4" s="47" t="s">
        <v>62</v>
      </c>
      <c r="M4" s="34" t="s">
        <v>63</v>
      </c>
      <c r="N4" s="36"/>
      <c r="O4" s="37">
        <v>8.1</v>
      </c>
      <c r="P4" s="38">
        <f t="shared" si="1"/>
        <v>0</v>
      </c>
      <c r="Q4" s="39">
        <f>'[1]HZ CCD 2.12.2025'!K$70</f>
        <v>2.44</v>
      </c>
      <c r="R4" s="8">
        <v>2.39</v>
      </c>
      <c r="S4" s="32" t="s">
        <v>67</v>
      </c>
      <c r="T4" s="50">
        <v>60</v>
      </c>
      <c r="U4" s="50">
        <v>32</v>
      </c>
      <c r="V4" s="50">
        <v>44</v>
      </c>
      <c r="W4" s="37">
        <v>5</v>
      </c>
      <c r="X4" s="40">
        <v>12</v>
      </c>
      <c r="Y4" s="41">
        <f t="shared" si="2"/>
        <v>8.448E-2</v>
      </c>
      <c r="Z4" s="42">
        <f t="shared" si="3"/>
        <v>9232.9545454545441</v>
      </c>
      <c r="AA4" s="32"/>
      <c r="AB4" s="43">
        <f t="shared" si="4"/>
        <v>0</v>
      </c>
      <c r="AC4" s="32" t="s">
        <v>57</v>
      </c>
      <c r="AD4" s="44">
        <f t="shared" ref="AD4:AD13" si="12">7%+7.5%+10%+10%+10%</f>
        <v>0.44500000000000006</v>
      </c>
      <c r="AE4" s="43">
        <f t="shared" ref="AE4:AE13" si="13">IF(ISERROR(Q4*AD4),"",Q4*AD4)</f>
        <v>1.0858000000000001</v>
      </c>
      <c r="AF4" s="44">
        <v>0.01</v>
      </c>
      <c r="AG4" s="43">
        <f t="shared" si="5"/>
        <v>2.75E-2</v>
      </c>
      <c r="AH4" s="8"/>
      <c r="AI4" s="43">
        <f t="shared" si="6"/>
        <v>0</v>
      </c>
      <c r="AJ4" s="32"/>
      <c r="AK4" s="44">
        <v>0</v>
      </c>
      <c r="AL4" s="43">
        <f>IF(ISERROR(AS4*AK4),"",AS4*AK4)</f>
        <v>0</v>
      </c>
      <c r="AM4" s="8"/>
      <c r="AN4" s="44">
        <v>0</v>
      </c>
      <c r="AO4" s="43">
        <f t="shared" si="7"/>
        <v>0</v>
      </c>
      <c r="AP4" s="43">
        <f t="shared" si="8"/>
        <v>2.75E-2</v>
      </c>
      <c r="AQ4" s="43">
        <f t="shared" si="0"/>
        <v>2.4674999999999998</v>
      </c>
      <c r="AR4" s="45">
        <f t="shared" si="9"/>
        <v>0.10272727272727279</v>
      </c>
      <c r="AS4" s="43">
        <v>2.75</v>
      </c>
      <c r="AT4" s="8"/>
      <c r="AU4" s="9">
        <v>2340</v>
      </c>
      <c r="AV4" s="43">
        <f t="shared" si="10"/>
        <v>5773.95</v>
      </c>
      <c r="AW4" s="43">
        <f t="shared" si="11"/>
        <v>6435</v>
      </c>
    </row>
    <row r="5" spans="1:49" ht="15" customHeight="1">
      <c r="A5" s="31">
        <v>4</v>
      </c>
      <c r="B5" s="32"/>
      <c r="C5" s="32"/>
      <c r="D5" s="32"/>
      <c r="E5" s="32" t="s">
        <v>49</v>
      </c>
      <c r="F5" s="33" t="s">
        <v>64</v>
      </c>
      <c r="G5" s="32" t="s">
        <v>51</v>
      </c>
      <c r="H5" s="32" t="s">
        <v>52</v>
      </c>
      <c r="I5" s="32" t="s">
        <v>53</v>
      </c>
      <c r="J5" s="32" t="s">
        <v>54</v>
      </c>
      <c r="K5" s="32"/>
      <c r="L5" s="34" t="s">
        <v>65</v>
      </c>
      <c r="M5" s="35" t="s">
        <v>66</v>
      </c>
      <c r="N5" s="36"/>
      <c r="O5" s="37">
        <v>8.1</v>
      </c>
      <c r="P5" s="38">
        <f t="shared" si="1"/>
        <v>0</v>
      </c>
      <c r="Q5" s="39">
        <f>'[1]HZ CCD 2.12.2025'!K$70</f>
        <v>2.44</v>
      </c>
      <c r="R5" s="8">
        <v>2.39</v>
      </c>
      <c r="S5" s="32" t="s">
        <v>67</v>
      </c>
      <c r="T5" s="50">
        <v>60</v>
      </c>
      <c r="U5" s="50">
        <v>32</v>
      </c>
      <c r="V5" s="50">
        <v>44</v>
      </c>
      <c r="W5" s="37">
        <v>5</v>
      </c>
      <c r="X5" s="9">
        <v>12</v>
      </c>
      <c r="Y5" s="41">
        <f t="shared" si="2"/>
        <v>8.448E-2</v>
      </c>
      <c r="Z5" s="42">
        <f t="shared" si="3"/>
        <v>9232.9545454545441</v>
      </c>
      <c r="AA5" s="32"/>
      <c r="AB5" s="43">
        <f t="shared" si="4"/>
        <v>0</v>
      </c>
      <c r="AC5" s="32" t="s">
        <v>57</v>
      </c>
      <c r="AD5" s="44">
        <f t="shared" si="12"/>
        <v>0.44500000000000006</v>
      </c>
      <c r="AE5" s="43">
        <f t="shared" si="13"/>
        <v>1.0858000000000001</v>
      </c>
      <c r="AF5" s="44">
        <v>0.01</v>
      </c>
      <c r="AG5" s="43">
        <f t="shared" si="5"/>
        <v>2.75E-2</v>
      </c>
      <c r="AH5" s="8"/>
      <c r="AI5" s="43">
        <f t="shared" si="6"/>
        <v>0</v>
      </c>
      <c r="AJ5" s="32"/>
      <c r="AK5" s="44">
        <v>0</v>
      </c>
      <c r="AL5" s="43">
        <f t="shared" ref="AL5:AL13" si="14">IF(ISERROR(AS5*AK5),"",AS5*AK5)</f>
        <v>0</v>
      </c>
      <c r="AM5" s="8"/>
      <c r="AN5" s="44">
        <v>0</v>
      </c>
      <c r="AO5" s="43">
        <f t="shared" si="7"/>
        <v>0</v>
      </c>
      <c r="AP5" s="43">
        <f t="shared" si="8"/>
        <v>2.75E-2</v>
      </c>
      <c r="AQ5" s="43">
        <f t="shared" si="0"/>
        <v>2.4674999999999998</v>
      </c>
      <c r="AR5" s="45">
        <f t="shared" si="9"/>
        <v>0.10272727272727279</v>
      </c>
      <c r="AS5" s="43">
        <v>2.75</v>
      </c>
      <c r="AT5" s="8"/>
      <c r="AU5" s="9">
        <v>2340</v>
      </c>
      <c r="AV5" s="43">
        <f t="shared" si="10"/>
        <v>5773.95</v>
      </c>
      <c r="AW5" s="43">
        <f t="shared" si="11"/>
        <v>6435</v>
      </c>
    </row>
    <row r="6" spans="1:49" ht="15" customHeight="1">
      <c r="A6" s="31">
        <v>5</v>
      </c>
      <c r="B6" s="32"/>
      <c r="C6" s="32"/>
      <c r="D6" s="32"/>
      <c r="E6" s="32" t="s">
        <v>49</v>
      </c>
      <c r="F6" s="32"/>
      <c r="G6" s="32" t="s">
        <v>51</v>
      </c>
      <c r="H6" s="32" t="s">
        <v>52</v>
      </c>
      <c r="I6" s="32" t="s">
        <v>53</v>
      </c>
      <c r="J6" s="32" t="s">
        <v>54</v>
      </c>
      <c r="K6" s="32"/>
      <c r="L6" s="32"/>
      <c r="M6" s="32"/>
      <c r="N6" s="36"/>
      <c r="O6" s="37">
        <v>8.1</v>
      </c>
      <c r="P6" s="38">
        <f t="shared" si="1"/>
        <v>0</v>
      </c>
      <c r="Q6" s="39">
        <f>'[1]HZ CCD 2.12.2025'!K$70</f>
        <v>2.44</v>
      </c>
      <c r="R6" s="8">
        <v>2.39</v>
      </c>
      <c r="S6" s="32" t="s">
        <v>67</v>
      </c>
      <c r="T6" s="50">
        <v>60</v>
      </c>
      <c r="U6" s="50">
        <v>32</v>
      </c>
      <c r="V6" s="50">
        <v>44</v>
      </c>
      <c r="W6" s="37">
        <v>5</v>
      </c>
      <c r="X6" s="40">
        <v>12</v>
      </c>
      <c r="Y6" s="41">
        <f t="shared" si="2"/>
        <v>8.448E-2</v>
      </c>
      <c r="Z6" s="42">
        <f t="shared" si="3"/>
        <v>9232.9545454545441</v>
      </c>
      <c r="AA6" s="32"/>
      <c r="AB6" s="43">
        <f t="shared" si="4"/>
        <v>0</v>
      </c>
      <c r="AC6" s="32" t="s">
        <v>57</v>
      </c>
      <c r="AD6" s="44">
        <f t="shared" si="12"/>
        <v>0.44500000000000006</v>
      </c>
      <c r="AE6" s="43">
        <f t="shared" si="13"/>
        <v>1.0858000000000001</v>
      </c>
      <c r="AF6" s="44">
        <v>0.01</v>
      </c>
      <c r="AG6" s="43">
        <f t="shared" si="5"/>
        <v>2.75E-2</v>
      </c>
      <c r="AH6" s="8"/>
      <c r="AI6" s="43">
        <f t="shared" si="6"/>
        <v>0</v>
      </c>
      <c r="AJ6" s="32"/>
      <c r="AK6" s="44">
        <v>0</v>
      </c>
      <c r="AL6" s="43">
        <f t="shared" si="14"/>
        <v>0</v>
      </c>
      <c r="AM6" s="8"/>
      <c r="AN6" s="44">
        <v>0</v>
      </c>
      <c r="AO6" s="43">
        <f t="shared" si="7"/>
        <v>0</v>
      </c>
      <c r="AP6" s="43">
        <f t="shared" si="8"/>
        <v>2.75E-2</v>
      </c>
      <c r="AQ6" s="43">
        <f t="shared" si="0"/>
        <v>2.4674999999999998</v>
      </c>
      <c r="AR6" s="45">
        <f t="shared" si="9"/>
        <v>0.10272727272727279</v>
      </c>
      <c r="AS6" s="43">
        <v>2.75</v>
      </c>
      <c r="AT6" s="8"/>
      <c r="AU6" s="9">
        <v>2328</v>
      </c>
      <c r="AV6" s="43">
        <f t="shared" si="10"/>
        <v>5744.3399999999992</v>
      </c>
      <c r="AW6" s="43">
        <f t="shared" si="11"/>
        <v>6402</v>
      </c>
    </row>
    <row r="7" spans="1:49" ht="15" customHeight="1">
      <c r="A7" s="31">
        <v>6</v>
      </c>
      <c r="B7" s="32"/>
      <c r="C7" s="32"/>
      <c r="D7" s="32"/>
      <c r="E7" s="32" t="s">
        <v>49</v>
      </c>
      <c r="F7" s="32"/>
      <c r="G7" s="32" t="s">
        <v>51</v>
      </c>
      <c r="H7" s="32" t="s">
        <v>52</v>
      </c>
      <c r="I7" s="32" t="s">
        <v>53</v>
      </c>
      <c r="J7" s="32" t="s">
        <v>54</v>
      </c>
      <c r="K7" s="32"/>
      <c r="L7" s="32"/>
      <c r="M7" s="32"/>
      <c r="N7" s="36"/>
      <c r="O7" s="37">
        <v>8.1</v>
      </c>
      <c r="P7" s="38">
        <f t="shared" si="1"/>
        <v>0</v>
      </c>
      <c r="Q7" s="39">
        <f>'[1]HZ CCD 2.12.2025'!K$70</f>
        <v>2.44</v>
      </c>
      <c r="R7" s="8">
        <v>2.39</v>
      </c>
      <c r="S7" s="32" t="s">
        <v>67</v>
      </c>
      <c r="T7" s="50">
        <v>60</v>
      </c>
      <c r="U7" s="50">
        <v>32</v>
      </c>
      <c r="V7" s="50">
        <v>44</v>
      </c>
      <c r="W7" s="37">
        <v>5</v>
      </c>
      <c r="X7" s="9">
        <v>12</v>
      </c>
      <c r="Y7" s="41">
        <f t="shared" si="2"/>
        <v>8.448E-2</v>
      </c>
      <c r="Z7" s="42">
        <f t="shared" si="3"/>
        <v>9232.9545454545441</v>
      </c>
      <c r="AA7" s="32"/>
      <c r="AB7" s="43">
        <f t="shared" si="4"/>
        <v>0</v>
      </c>
      <c r="AC7" s="32" t="s">
        <v>57</v>
      </c>
      <c r="AD7" s="44">
        <f t="shared" si="12"/>
        <v>0.44500000000000006</v>
      </c>
      <c r="AE7" s="43">
        <f t="shared" si="13"/>
        <v>1.0858000000000001</v>
      </c>
      <c r="AF7" s="44">
        <v>0.01</v>
      </c>
      <c r="AG7" s="43">
        <f t="shared" si="5"/>
        <v>2.75E-2</v>
      </c>
      <c r="AH7" s="8"/>
      <c r="AI7" s="43">
        <f t="shared" si="6"/>
        <v>0</v>
      </c>
      <c r="AJ7" s="32"/>
      <c r="AK7" s="44">
        <v>0</v>
      </c>
      <c r="AL7" s="43">
        <f t="shared" si="14"/>
        <v>0</v>
      </c>
      <c r="AM7" s="8"/>
      <c r="AN7" s="44">
        <v>0</v>
      </c>
      <c r="AO7" s="43">
        <f t="shared" si="7"/>
        <v>0</v>
      </c>
      <c r="AP7" s="43">
        <f t="shared" si="8"/>
        <v>2.75E-2</v>
      </c>
      <c r="AQ7" s="43">
        <f t="shared" si="0"/>
        <v>2.4674999999999998</v>
      </c>
      <c r="AR7" s="45">
        <f t="shared" si="9"/>
        <v>0.10272727272727279</v>
      </c>
      <c r="AS7" s="43">
        <v>2.75</v>
      </c>
      <c r="AT7" s="8"/>
      <c r="AU7" s="9">
        <v>2328</v>
      </c>
      <c r="AV7" s="43">
        <f t="shared" si="10"/>
        <v>5744.3399999999992</v>
      </c>
      <c r="AW7" s="43">
        <f t="shared" si="11"/>
        <v>6402</v>
      </c>
    </row>
    <row r="8" spans="1:49" ht="15" customHeight="1">
      <c r="A8" s="31">
        <v>7</v>
      </c>
      <c r="B8" s="32"/>
      <c r="C8" s="32"/>
      <c r="D8" s="32"/>
      <c r="E8" s="32" t="s">
        <v>49</v>
      </c>
      <c r="F8" s="32"/>
      <c r="G8" s="32" t="s">
        <v>51</v>
      </c>
      <c r="H8" s="32" t="s">
        <v>52</v>
      </c>
      <c r="I8" s="32" t="s">
        <v>53</v>
      </c>
      <c r="J8" s="32" t="s">
        <v>54</v>
      </c>
      <c r="K8" s="32"/>
      <c r="L8" s="32"/>
      <c r="M8" s="32"/>
      <c r="N8" s="36"/>
      <c r="O8" s="37">
        <v>8.1</v>
      </c>
      <c r="P8" s="38">
        <f t="shared" si="1"/>
        <v>0</v>
      </c>
      <c r="Q8" s="39">
        <f>'[1]HZ CCD 2.12.2025'!K$70</f>
        <v>2.44</v>
      </c>
      <c r="R8" s="8">
        <v>2.39</v>
      </c>
      <c r="S8" s="32" t="s">
        <v>67</v>
      </c>
      <c r="T8" s="50">
        <v>60</v>
      </c>
      <c r="U8" s="50">
        <v>32</v>
      </c>
      <c r="V8" s="50">
        <v>44</v>
      </c>
      <c r="W8" s="37">
        <v>5</v>
      </c>
      <c r="X8" s="40">
        <v>12</v>
      </c>
      <c r="Y8" s="41">
        <f t="shared" si="2"/>
        <v>8.448E-2</v>
      </c>
      <c r="Z8" s="42">
        <f t="shared" si="3"/>
        <v>9232.9545454545441</v>
      </c>
      <c r="AA8" s="32"/>
      <c r="AB8" s="43">
        <f t="shared" si="4"/>
        <v>0</v>
      </c>
      <c r="AC8" s="32" t="s">
        <v>57</v>
      </c>
      <c r="AD8" s="44">
        <f t="shared" si="12"/>
        <v>0.44500000000000006</v>
      </c>
      <c r="AE8" s="43">
        <f t="shared" si="13"/>
        <v>1.0858000000000001</v>
      </c>
      <c r="AF8" s="44">
        <v>0.01</v>
      </c>
      <c r="AG8" s="43">
        <f t="shared" si="5"/>
        <v>2.75E-2</v>
      </c>
      <c r="AH8" s="8"/>
      <c r="AI8" s="43">
        <f t="shared" si="6"/>
        <v>0</v>
      </c>
      <c r="AJ8" s="32"/>
      <c r="AK8" s="44">
        <v>0</v>
      </c>
      <c r="AL8" s="43">
        <f t="shared" si="14"/>
        <v>0</v>
      </c>
      <c r="AM8" s="8"/>
      <c r="AN8" s="44">
        <v>0</v>
      </c>
      <c r="AO8" s="43">
        <f t="shared" si="7"/>
        <v>0</v>
      </c>
      <c r="AP8" s="43">
        <f t="shared" si="8"/>
        <v>2.75E-2</v>
      </c>
      <c r="AQ8" s="43">
        <f t="shared" si="0"/>
        <v>2.4674999999999998</v>
      </c>
      <c r="AR8" s="45">
        <f t="shared" si="9"/>
        <v>0.10272727272727279</v>
      </c>
      <c r="AS8" s="43">
        <v>2.75</v>
      </c>
      <c r="AT8" s="8"/>
      <c r="AU8" s="9">
        <v>2328</v>
      </c>
      <c r="AV8" s="43">
        <f t="shared" si="10"/>
        <v>5744.3399999999992</v>
      </c>
      <c r="AW8" s="43">
        <f t="shared" si="11"/>
        <v>6402</v>
      </c>
    </row>
    <row r="9" spans="1:49" ht="15" customHeight="1">
      <c r="A9" s="31">
        <v>8</v>
      </c>
      <c r="B9" s="32"/>
      <c r="C9" s="32"/>
      <c r="D9" s="32"/>
      <c r="E9" s="32" t="s">
        <v>49</v>
      </c>
      <c r="F9" s="32"/>
      <c r="G9" s="32" t="s">
        <v>51</v>
      </c>
      <c r="H9" s="32" t="s">
        <v>52</v>
      </c>
      <c r="I9" s="32" t="s">
        <v>53</v>
      </c>
      <c r="J9" s="32" t="s">
        <v>54</v>
      </c>
      <c r="K9" s="32"/>
      <c r="L9" s="32"/>
      <c r="M9" s="32"/>
      <c r="N9" s="36"/>
      <c r="O9" s="37">
        <v>8.1</v>
      </c>
      <c r="P9" s="38">
        <f t="shared" si="1"/>
        <v>0</v>
      </c>
      <c r="Q9" s="39">
        <f>'[1]HZ CCD 2.12.2025'!K$70</f>
        <v>2.44</v>
      </c>
      <c r="R9" s="8">
        <v>2.39</v>
      </c>
      <c r="S9" s="32" t="s">
        <v>67</v>
      </c>
      <c r="T9" s="50">
        <v>60</v>
      </c>
      <c r="U9" s="50">
        <v>32</v>
      </c>
      <c r="V9" s="50">
        <v>44</v>
      </c>
      <c r="W9" s="37">
        <v>5</v>
      </c>
      <c r="X9" s="9">
        <v>12</v>
      </c>
      <c r="Y9" s="41">
        <f t="shared" si="2"/>
        <v>8.448E-2</v>
      </c>
      <c r="Z9" s="42">
        <f t="shared" si="3"/>
        <v>9232.9545454545441</v>
      </c>
      <c r="AA9" s="32"/>
      <c r="AB9" s="43">
        <f t="shared" si="4"/>
        <v>0</v>
      </c>
      <c r="AC9" s="32" t="s">
        <v>57</v>
      </c>
      <c r="AD9" s="44">
        <f t="shared" si="12"/>
        <v>0.44500000000000006</v>
      </c>
      <c r="AE9" s="43">
        <f t="shared" si="13"/>
        <v>1.0858000000000001</v>
      </c>
      <c r="AF9" s="44">
        <v>0.01</v>
      </c>
      <c r="AG9" s="43">
        <f t="shared" si="5"/>
        <v>2.75E-2</v>
      </c>
      <c r="AH9" s="8"/>
      <c r="AI9" s="43">
        <f t="shared" si="6"/>
        <v>0</v>
      </c>
      <c r="AJ9" s="32"/>
      <c r="AK9" s="44">
        <v>0</v>
      </c>
      <c r="AL9" s="43">
        <f t="shared" si="14"/>
        <v>0</v>
      </c>
      <c r="AM9" s="8"/>
      <c r="AN9" s="44">
        <v>0</v>
      </c>
      <c r="AO9" s="43">
        <f t="shared" si="7"/>
        <v>0</v>
      </c>
      <c r="AP9" s="43">
        <f t="shared" si="8"/>
        <v>2.75E-2</v>
      </c>
      <c r="AQ9" s="43">
        <f t="shared" si="0"/>
        <v>2.4674999999999998</v>
      </c>
      <c r="AR9" s="45">
        <f t="shared" si="9"/>
        <v>0.10272727272727279</v>
      </c>
      <c r="AS9" s="43">
        <v>2.75</v>
      </c>
      <c r="AT9" s="8"/>
      <c r="AU9" s="9">
        <v>2328</v>
      </c>
      <c r="AV9" s="43">
        <f t="shared" si="10"/>
        <v>5744.3399999999992</v>
      </c>
      <c r="AW9" s="43">
        <f t="shared" si="11"/>
        <v>6402</v>
      </c>
    </row>
    <row r="10" spans="1:49" ht="15" customHeight="1">
      <c r="A10" s="31">
        <v>9</v>
      </c>
      <c r="B10" s="32"/>
      <c r="C10" s="32"/>
      <c r="D10" s="32"/>
      <c r="E10" s="32" t="s">
        <v>49</v>
      </c>
      <c r="F10" s="32"/>
      <c r="G10" s="32" t="s">
        <v>51</v>
      </c>
      <c r="H10" s="32" t="s">
        <v>52</v>
      </c>
      <c r="I10" s="32" t="s">
        <v>53</v>
      </c>
      <c r="J10" s="32" t="s">
        <v>54</v>
      </c>
      <c r="K10" s="32"/>
      <c r="L10" s="32"/>
      <c r="M10" s="32"/>
      <c r="N10" s="36"/>
      <c r="O10" s="37">
        <v>8.1</v>
      </c>
      <c r="P10" s="38">
        <f t="shared" si="1"/>
        <v>0</v>
      </c>
      <c r="Q10" s="39">
        <f>'[1]HZ CCD 2.12.2025'!K$70</f>
        <v>2.44</v>
      </c>
      <c r="R10" s="8">
        <v>2.39</v>
      </c>
      <c r="S10" s="32" t="s">
        <v>67</v>
      </c>
      <c r="T10" s="50">
        <v>60</v>
      </c>
      <c r="U10" s="50">
        <v>32</v>
      </c>
      <c r="V10" s="50">
        <v>44</v>
      </c>
      <c r="W10" s="37">
        <v>5</v>
      </c>
      <c r="X10" s="40">
        <v>12</v>
      </c>
      <c r="Y10" s="41">
        <f t="shared" si="2"/>
        <v>8.448E-2</v>
      </c>
      <c r="Z10" s="42">
        <f t="shared" si="3"/>
        <v>9232.9545454545441</v>
      </c>
      <c r="AA10" s="32"/>
      <c r="AB10" s="43">
        <f t="shared" si="4"/>
        <v>0</v>
      </c>
      <c r="AC10" s="32" t="s">
        <v>57</v>
      </c>
      <c r="AD10" s="44">
        <f t="shared" si="12"/>
        <v>0.44500000000000006</v>
      </c>
      <c r="AE10" s="43">
        <f t="shared" si="13"/>
        <v>1.0858000000000001</v>
      </c>
      <c r="AF10" s="44">
        <v>0.01</v>
      </c>
      <c r="AG10" s="43">
        <f t="shared" si="5"/>
        <v>2.75E-2</v>
      </c>
      <c r="AH10" s="8"/>
      <c r="AI10" s="43">
        <f t="shared" si="6"/>
        <v>0</v>
      </c>
      <c r="AJ10" s="32"/>
      <c r="AK10" s="44">
        <v>0</v>
      </c>
      <c r="AL10" s="43">
        <f t="shared" si="14"/>
        <v>0</v>
      </c>
      <c r="AM10" s="8"/>
      <c r="AN10" s="44">
        <v>0</v>
      </c>
      <c r="AO10" s="43">
        <f t="shared" si="7"/>
        <v>0</v>
      </c>
      <c r="AP10" s="43">
        <f t="shared" si="8"/>
        <v>2.75E-2</v>
      </c>
      <c r="AQ10" s="43">
        <f t="shared" si="0"/>
        <v>2.4674999999999998</v>
      </c>
      <c r="AR10" s="45">
        <f t="shared" si="9"/>
        <v>0.10272727272727279</v>
      </c>
      <c r="AS10" s="43">
        <v>2.75</v>
      </c>
      <c r="AT10" s="8"/>
      <c r="AU10" s="9">
        <v>2328</v>
      </c>
      <c r="AV10" s="43">
        <f t="shared" si="10"/>
        <v>5744.3399999999992</v>
      </c>
      <c r="AW10" s="43">
        <f t="shared" si="11"/>
        <v>6402</v>
      </c>
    </row>
    <row r="11" spans="1:49" ht="15" customHeight="1">
      <c r="A11" s="31">
        <v>10</v>
      </c>
      <c r="B11" s="32"/>
      <c r="C11" s="32"/>
      <c r="D11" s="32"/>
      <c r="E11" s="32" t="s">
        <v>49</v>
      </c>
      <c r="F11" s="32"/>
      <c r="G11" s="32" t="s">
        <v>51</v>
      </c>
      <c r="H11" s="32" t="s">
        <v>52</v>
      </c>
      <c r="I11" s="32" t="s">
        <v>53</v>
      </c>
      <c r="J11" s="32" t="s">
        <v>54</v>
      </c>
      <c r="K11" s="32"/>
      <c r="L11" s="32"/>
      <c r="M11" s="32"/>
      <c r="N11" s="36"/>
      <c r="O11" s="37">
        <v>8.1</v>
      </c>
      <c r="P11" s="38">
        <f t="shared" si="1"/>
        <v>0</v>
      </c>
      <c r="Q11" s="39">
        <f>'[1]HZ CCD 2.12.2025'!K$70</f>
        <v>2.44</v>
      </c>
      <c r="R11" s="8">
        <v>2.39</v>
      </c>
      <c r="S11" s="32" t="s">
        <v>67</v>
      </c>
      <c r="T11" s="50">
        <v>60</v>
      </c>
      <c r="U11" s="50">
        <v>32</v>
      </c>
      <c r="V11" s="50">
        <v>44</v>
      </c>
      <c r="W11" s="37">
        <v>5</v>
      </c>
      <c r="X11" s="9">
        <v>12</v>
      </c>
      <c r="Y11" s="41">
        <f t="shared" si="2"/>
        <v>8.448E-2</v>
      </c>
      <c r="Z11" s="42">
        <f t="shared" si="3"/>
        <v>9232.9545454545441</v>
      </c>
      <c r="AA11" s="32"/>
      <c r="AB11" s="43">
        <f t="shared" si="4"/>
        <v>0</v>
      </c>
      <c r="AC11" s="32" t="s">
        <v>57</v>
      </c>
      <c r="AD11" s="44">
        <f t="shared" si="12"/>
        <v>0.44500000000000006</v>
      </c>
      <c r="AE11" s="43">
        <f t="shared" si="13"/>
        <v>1.0858000000000001</v>
      </c>
      <c r="AF11" s="44">
        <v>0.01</v>
      </c>
      <c r="AG11" s="43">
        <f t="shared" si="5"/>
        <v>2.75E-2</v>
      </c>
      <c r="AH11" s="8"/>
      <c r="AI11" s="43">
        <f t="shared" si="6"/>
        <v>0</v>
      </c>
      <c r="AJ11" s="32"/>
      <c r="AK11" s="44">
        <v>0</v>
      </c>
      <c r="AL11" s="43">
        <f t="shared" si="14"/>
        <v>0</v>
      </c>
      <c r="AM11" s="8"/>
      <c r="AN11" s="44">
        <v>0</v>
      </c>
      <c r="AO11" s="43">
        <f t="shared" si="7"/>
        <v>0</v>
      </c>
      <c r="AP11" s="43">
        <f t="shared" si="8"/>
        <v>2.75E-2</v>
      </c>
      <c r="AQ11" s="43">
        <f t="shared" si="0"/>
        <v>2.4674999999999998</v>
      </c>
      <c r="AR11" s="45">
        <f t="shared" si="9"/>
        <v>0.10272727272727279</v>
      </c>
      <c r="AS11" s="43">
        <v>2.75</v>
      </c>
      <c r="AT11" s="8"/>
      <c r="AU11" s="9">
        <v>2328</v>
      </c>
      <c r="AV11" s="43">
        <f t="shared" si="10"/>
        <v>5744.3399999999992</v>
      </c>
      <c r="AW11" s="43">
        <f t="shared" si="11"/>
        <v>6402</v>
      </c>
    </row>
    <row r="12" spans="1:49" ht="15" customHeight="1">
      <c r="A12" s="31">
        <v>11</v>
      </c>
      <c r="B12" s="32"/>
      <c r="C12" s="32"/>
      <c r="D12" s="32"/>
      <c r="E12" s="32" t="s">
        <v>49</v>
      </c>
      <c r="F12" s="32"/>
      <c r="G12" s="32" t="s">
        <v>51</v>
      </c>
      <c r="H12" s="32" t="s">
        <v>52</v>
      </c>
      <c r="I12" s="32" t="s">
        <v>53</v>
      </c>
      <c r="J12" s="32" t="s">
        <v>54</v>
      </c>
      <c r="K12" s="32"/>
      <c r="L12" s="32"/>
      <c r="M12" s="32"/>
      <c r="N12" s="36"/>
      <c r="O12" s="37">
        <v>8.1</v>
      </c>
      <c r="P12" s="38">
        <f t="shared" si="1"/>
        <v>0</v>
      </c>
      <c r="Q12" s="39">
        <f>'[1]HZ CCD 2.12.2025'!K$70</f>
        <v>2.44</v>
      </c>
      <c r="R12" s="8">
        <v>2.39</v>
      </c>
      <c r="S12" s="32" t="s">
        <v>67</v>
      </c>
      <c r="T12" s="50">
        <v>60</v>
      </c>
      <c r="U12" s="50">
        <v>32</v>
      </c>
      <c r="V12" s="50">
        <v>44</v>
      </c>
      <c r="W12" s="37">
        <v>5</v>
      </c>
      <c r="X12" s="40">
        <v>12</v>
      </c>
      <c r="Y12" s="41">
        <f t="shared" si="2"/>
        <v>8.448E-2</v>
      </c>
      <c r="Z12" s="42">
        <f t="shared" si="3"/>
        <v>9232.9545454545441</v>
      </c>
      <c r="AA12" s="32"/>
      <c r="AB12" s="43">
        <f t="shared" si="4"/>
        <v>0</v>
      </c>
      <c r="AC12" s="32" t="s">
        <v>57</v>
      </c>
      <c r="AD12" s="44">
        <f t="shared" si="12"/>
        <v>0.44500000000000006</v>
      </c>
      <c r="AE12" s="43">
        <f t="shared" si="13"/>
        <v>1.0858000000000001</v>
      </c>
      <c r="AF12" s="44">
        <v>0.01</v>
      </c>
      <c r="AG12" s="43">
        <f t="shared" si="5"/>
        <v>2.75E-2</v>
      </c>
      <c r="AH12" s="8"/>
      <c r="AI12" s="43">
        <f t="shared" si="6"/>
        <v>0</v>
      </c>
      <c r="AJ12" s="32"/>
      <c r="AK12" s="44">
        <v>0</v>
      </c>
      <c r="AL12" s="43">
        <f t="shared" si="14"/>
        <v>0</v>
      </c>
      <c r="AM12" s="8"/>
      <c r="AN12" s="44">
        <v>0</v>
      </c>
      <c r="AO12" s="43">
        <f t="shared" si="7"/>
        <v>0</v>
      </c>
      <c r="AP12" s="43">
        <f t="shared" si="8"/>
        <v>2.75E-2</v>
      </c>
      <c r="AQ12" s="43">
        <f t="shared" si="0"/>
        <v>2.4674999999999998</v>
      </c>
      <c r="AR12" s="45">
        <f t="shared" si="9"/>
        <v>0.10272727272727279</v>
      </c>
      <c r="AS12" s="43">
        <v>2.75</v>
      </c>
      <c r="AT12" s="8"/>
      <c r="AU12" s="9">
        <v>2328</v>
      </c>
      <c r="AV12" s="43">
        <f t="shared" si="10"/>
        <v>5744.3399999999992</v>
      </c>
      <c r="AW12" s="43">
        <f t="shared" si="11"/>
        <v>6402</v>
      </c>
    </row>
    <row r="13" spans="1:49" ht="15" customHeight="1">
      <c r="A13" s="31">
        <v>12</v>
      </c>
      <c r="B13" s="32"/>
      <c r="C13" s="32"/>
      <c r="D13" s="32"/>
      <c r="E13" s="32" t="s">
        <v>49</v>
      </c>
      <c r="F13" s="32"/>
      <c r="G13" s="32" t="s">
        <v>51</v>
      </c>
      <c r="H13" s="32" t="s">
        <v>52</v>
      </c>
      <c r="I13" s="32" t="s">
        <v>53</v>
      </c>
      <c r="J13" s="32" t="s">
        <v>54</v>
      </c>
      <c r="K13" s="32"/>
      <c r="L13" s="32"/>
      <c r="M13" s="32"/>
      <c r="N13" s="36"/>
      <c r="O13" s="37">
        <v>8.1</v>
      </c>
      <c r="P13" s="38">
        <f t="shared" si="1"/>
        <v>0</v>
      </c>
      <c r="Q13" s="39">
        <f>'[1]HZ CCD 2.12.2025'!K$70</f>
        <v>2.44</v>
      </c>
      <c r="R13" s="8">
        <v>2.39</v>
      </c>
      <c r="S13" s="32" t="s">
        <v>67</v>
      </c>
      <c r="T13" s="50">
        <v>60</v>
      </c>
      <c r="U13" s="50">
        <v>32</v>
      </c>
      <c r="V13" s="50">
        <v>44</v>
      </c>
      <c r="W13" s="37">
        <v>5</v>
      </c>
      <c r="X13" s="9">
        <v>12</v>
      </c>
      <c r="Y13" s="41">
        <f t="shared" si="2"/>
        <v>8.448E-2</v>
      </c>
      <c r="Z13" s="42">
        <f t="shared" si="3"/>
        <v>9232.9545454545441</v>
      </c>
      <c r="AA13" s="32"/>
      <c r="AB13" s="43">
        <f t="shared" si="4"/>
        <v>0</v>
      </c>
      <c r="AC13" s="32" t="s">
        <v>57</v>
      </c>
      <c r="AD13" s="44">
        <f t="shared" si="12"/>
        <v>0.44500000000000006</v>
      </c>
      <c r="AE13" s="43">
        <f t="shared" si="13"/>
        <v>1.0858000000000001</v>
      </c>
      <c r="AF13" s="44">
        <v>0.01</v>
      </c>
      <c r="AG13" s="43">
        <f t="shared" si="5"/>
        <v>2.75E-2</v>
      </c>
      <c r="AH13" s="8"/>
      <c r="AI13" s="43">
        <f t="shared" si="6"/>
        <v>0</v>
      </c>
      <c r="AJ13" s="32"/>
      <c r="AK13" s="44">
        <v>0</v>
      </c>
      <c r="AL13" s="43">
        <f t="shared" si="14"/>
        <v>0</v>
      </c>
      <c r="AM13" s="8"/>
      <c r="AN13" s="44">
        <v>0</v>
      </c>
      <c r="AO13" s="43">
        <f t="shared" si="7"/>
        <v>0</v>
      </c>
      <c r="AP13" s="43">
        <f t="shared" si="8"/>
        <v>2.75E-2</v>
      </c>
      <c r="AQ13" s="43">
        <f t="shared" si="0"/>
        <v>2.4674999999999998</v>
      </c>
      <c r="AR13" s="45">
        <f t="shared" si="9"/>
        <v>0.10272727272727279</v>
      </c>
      <c r="AS13" s="43">
        <v>2.75</v>
      </c>
      <c r="AT13" s="8"/>
      <c r="AU13" s="9">
        <v>2328</v>
      </c>
      <c r="AV13" s="43">
        <f t="shared" si="10"/>
        <v>5744.3399999999992</v>
      </c>
      <c r="AW13" s="43">
        <f t="shared" si="11"/>
        <v>6402</v>
      </c>
    </row>
    <row r="14" spans="1:49">
      <c r="AQ14" s="5"/>
      <c r="AR14" s="7"/>
      <c r="AS14" s="6"/>
      <c r="AV14" s="5">
        <f>SUM(AV2:AV13)</f>
        <v>69050.519999999975</v>
      </c>
      <c r="AW14" s="5">
        <f>SUM(AW2:AW13)</f>
        <v>76956</v>
      </c>
    </row>
    <row r="15" spans="1:49">
      <c r="AW15" s="48">
        <f>(AW14-AV14)/AW14</f>
        <v>0.10272727272727306</v>
      </c>
    </row>
  </sheetData>
  <sheetProtection insertRows="0" deleteRows="0" sort="0"/>
  <protectedRanges>
    <protectedRange sqref="AQ14:AS14 AT1 AN14:AO14 A15:AP252 AH1:AI1 AU2:AU13 A14:AJ14 A2:E5 G2:K5 N2:AS2 A6:R13 N3:R5 S3:AS13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2025-06-23T20:53:47Z</dcterms:created>
  <dcterms:modified xsi:type="dcterms:W3CDTF">2025-06-23T21:05:33Z</dcterms:modified>
</cp:coreProperties>
</file>