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ahome1-my.sharepoint.com/personal/heather_zhu_jlahome_com/Documents/"/>
    </mc:Choice>
  </mc:AlternateContent>
  <xr:revisionPtr revIDLastSave="1" documentId="8_{08E258B1-2D60-412C-95FA-F9760E17BAC4}" xr6:coauthVersionLast="47" xr6:coauthVersionMax="47" xr10:uidLastSave="{890FA4F8-11AA-4696-A044-C4FD3E6E8A10}"/>
  <bookViews>
    <workbookView xWindow="-110" yWindow="-110" windowWidth="19420" windowHeight="10300" xr2:uid="{2A0191C6-E678-4C18-979A-EB1FCD641300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" i="1" l="1"/>
  <c r="AW5" i="1"/>
  <c r="AU5" i="1"/>
  <c r="AX5" i="1" s="1"/>
  <c r="AP5" i="1"/>
  <c r="AM5" i="1"/>
  <c r="AI5" i="1"/>
  <c r="AG5" i="1"/>
  <c r="AD5" i="1"/>
  <c r="W5" i="1"/>
  <c r="Y5" i="1" s="1"/>
  <c r="AA5" i="1" s="1"/>
  <c r="AE5" i="1" s="1"/>
  <c r="BA4" i="1"/>
  <c r="AW4" i="1"/>
  <c r="AU4" i="1"/>
  <c r="AK4" i="1" s="1"/>
  <c r="AQ4" i="1" s="1"/>
  <c r="AP4" i="1"/>
  <c r="AM4" i="1"/>
  <c r="AI4" i="1"/>
  <c r="AG4" i="1"/>
  <c r="AD4" i="1"/>
  <c r="W4" i="1"/>
  <c r="Y4" i="1" s="1"/>
  <c r="AA4" i="1" s="1"/>
  <c r="AE4" i="1" s="1"/>
  <c r="BA3" i="1"/>
  <c r="AW3" i="1"/>
  <c r="AU3" i="1"/>
  <c r="AK3" i="1" s="1"/>
  <c r="AP3" i="1"/>
  <c r="AM3" i="1"/>
  <c r="AI3" i="1"/>
  <c r="AG3" i="1"/>
  <c r="AQ3" i="1" s="1"/>
  <c r="AD3" i="1"/>
  <c r="W3" i="1"/>
  <c r="Y3" i="1" s="1"/>
  <c r="AA3" i="1" s="1"/>
  <c r="AE3" i="1" s="1"/>
  <c r="AR3" i="1" s="1"/>
  <c r="BA2" i="1"/>
  <c r="AW2" i="1"/>
  <c r="AU2" i="1"/>
  <c r="AX2" i="1" s="1"/>
  <c r="AP2" i="1"/>
  <c r="AM2" i="1"/>
  <c r="AK2" i="1"/>
  <c r="AI2" i="1"/>
  <c r="AG2" i="1"/>
  <c r="AQ2" i="1" s="1"/>
  <c r="AD2" i="1"/>
  <c r="W2" i="1"/>
  <c r="Y2" i="1" s="1"/>
  <c r="AA2" i="1" s="1"/>
  <c r="AE2" i="1" s="1"/>
  <c r="AR2" i="1" s="1"/>
  <c r="AK5" i="1" l="1"/>
  <c r="AQ5" i="1"/>
  <c r="AR5" i="1" s="1"/>
  <c r="AS3" i="1"/>
  <c r="AZ3" i="1"/>
  <c r="AZ2" i="1"/>
  <c r="AS2" i="1"/>
  <c r="AR4" i="1"/>
  <c r="AX3" i="1"/>
  <c r="AX4" i="1"/>
  <c r="AZ5" i="1" l="1"/>
  <c r="AS5" i="1"/>
  <c r="AZ4" i="1"/>
  <c r="AS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AD86F474-603A-41F1-9D47-584F15F80DB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799BE7BA-6FA0-4DBA-8503-AF60883652D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9ACD9390-E3DD-445E-B5FF-A62DB5D4E51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F38AB711-2B60-4E8E-B943-94A78538626F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511D965B-DAA4-4C94-A485-4A9C7E788C1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F1E19C94-EF76-4DC8-9775-B200E9E7CF40}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 xr:uid="{5F31723F-1946-4598-8B5A-60589CE8D465}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 xr:uid="{B3483A31-55DF-4D10-A377-F9AFDE70352A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M1" authorId="0" shapeId="0" xr:uid="{851AC52B-4589-49B5-AE9A-B5F95321240F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985DAECC-B560-4214-87D0-782BE78BDEA8}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 xr:uid="{6AA09C91-3304-4CF7-ACF3-1EF5837010EC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 xr:uid="{495145DF-806A-476F-ABD8-98025E8AAD90}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 xr:uid="{FD4D45B3-5F9F-4B87-B490-BD61D38FEA0F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 xr:uid="{D69A639F-9DB9-45B7-820A-CAC09DB27281}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 xr:uid="{206DB44A-8BAA-4A12-BFBF-D757A4EF3A15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 xr:uid="{12C82923-A4E0-4D40-9003-343040D96791}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 xr:uid="{02AD113E-7529-4520-A32F-7B200AC6B646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8487BC83-0211-4198-A441-D7D887B3F507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<sst xmlns="http://schemas.openxmlformats.org/spreadsheetml/2006/main" count="97" uniqueCount="66">
  <si>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</si>
  <si>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</si>
  <si>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</si>
  <si>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</si>
  <si>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</si>
  <si>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</si>
  <si>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</si>
  <si>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</si>
  <si>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</si>
  <si>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</si>
  <si>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</si>
  <si>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</si>
  <si>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</si>
  <si>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</si>
  <si>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</si>
  <si>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</si>
  <si>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</si>
  <si>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</si>
  <si>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</si>
  <si>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</si>
  <si>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</si>
  <si>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</si>
  <si>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</si>
  <si>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</si>
  <si>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</si>
  <si>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</si>
  <si>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</si>
  <si>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</si>
  <si>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</si>
  <si>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</si>
  <si>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</si>
  <si>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</si>
  <si>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</si>
  <si>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</si>
  <si>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</si>
  <si>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</si>
  <si>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</si>
  <si>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</si>
  <si>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</si>
  <si>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</si>
  <si>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</si>
  <si>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</si>
  <si>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</si>
  <si>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</si>
  <si>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</si>
  <si>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</si>
  <si>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</si>
  <si>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</si>
  <si>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</si>
  <si>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</si>
  <si>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</si>
  <si>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</si>
  <si>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</si>
  <si>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</si>
  <si>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FASHION TOWEL(75)</t>
  </si>
  <si>
    <t>Skyler</t>
  </si>
  <si>
    <t>Skyler Floral Jacquard Towel Set</t>
  </si>
  <si>
    <t>100% cotton Yarn dyed jacquard Part Velour with Zero Twist &amp; 2ply Terry, Pile-1/12's Zero twist</t>
  </si>
  <si>
    <t>27x54''(2)
16x28''(2)
13x13''(2)</t>
  </si>
  <si>
    <t>Taupe</t>
  </si>
  <si>
    <t>Piece</t>
  </si>
  <si>
    <t>Normal</t>
  </si>
  <si>
    <t>6302.60.0020</t>
  </si>
  <si>
    <t>Gray</t>
  </si>
  <si>
    <t>Blue</t>
  </si>
  <si>
    <t>Sage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</si>
</sst>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409]#,##0.00;\-[$$-409]#,##0.00"/>
    <numFmt numFmtId="166" formatCode="[$-409]dd/mmm/yy;@"/>
    <numFmt numFmtId="167" formatCode="0.00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6" fontId="0" fillId="0" borderId="2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67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64" fontId="1" fillId="7" borderId="2" xfId="1" applyNumberFormat="1" applyFill="1" applyBorder="1" applyAlignment="1">
      <alignment wrapText="1"/>
    </xf>
    <xf numFmtId="164" fontId="1" fillId="0" borderId="2" xfId="0" applyNumberFormat="1" applyFont="1" applyBorder="1"/>
    <xf numFmtId="10" fontId="0" fillId="7" borderId="2" xfId="3" applyNumberFormat="1" applyFont="1" applyFill="1" applyBorder="1" applyAlignment="1"/>
    <xf numFmtId="164" fontId="0" fillId="7" borderId="2" xfId="0" applyNumberFormat="1" applyFill="1" applyBorder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289B0649-FDC6-4B2D-9E15-5BA08748A055}"/>
    <cellStyle name="Normal 2 18 2" xfId="2" xr:uid="{422A0CBB-7DD8-4EFC-9399-13D21160EA3A}"/>
    <cellStyle name="Percent 2" xfId="3" xr:uid="{9B5C995C-3BC3-4351-86DA-2FE98FC84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2C8E-721C-4EFD-8C90-B0E69331E6BB}">
  <dimension ref="A1:BA6"/>
  <sheetViews>
    <sheetView tabSelected="1" zoomScale="99" zoomScaleNormal="99" workbookViewId="0">
      <selection activeCell="L12" sqref="L1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7" style="2" customWidth="1"/>
    <col min="6" max="6" width="15.54296875" style="2" customWidth="1"/>
    <col min="7" max="7" width="9.1796875" style="2" customWidth="1"/>
    <col min="8" max="8" width="13.36328125" style="2" customWidth="1"/>
    <col min="9" max="9" width="7.453125" style="2" customWidth="1"/>
    <col min="10" max="10" width="8.54296875" style="2" customWidth="1"/>
    <col min="11" max="11" width="7" style="2" customWidth="1"/>
    <col min="12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44" customWidth="1"/>
    <col min="19" max="19" width="8.7265625" style="44" customWidth="1"/>
    <col min="20" max="20" width="7.1796875" style="44" customWidth="1"/>
    <col min="21" max="21" width="9" style="44" customWidth="1"/>
    <col min="22" max="22" width="6.26953125" style="45" customWidth="1"/>
    <col min="23" max="24" width="10" style="44" customWidth="1"/>
    <col min="25" max="25" width="9.81640625" style="45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5.90625" style="4" customWidth="1"/>
    <col min="34" max="34" width="11.6328125" style="3" customWidth="1"/>
    <col min="35" max="37" width="10.90625" style="4" customWidth="1"/>
    <col min="38" max="38" width="11.6328125" style="3" customWidth="1"/>
    <col min="39" max="39" width="10.90625" style="4" customWidth="1"/>
    <col min="40" max="40" width="7.81640625" style="4" customWidth="1"/>
    <col min="41" max="41" width="8.08984375" style="3" customWidth="1"/>
    <col min="42" max="42" width="9.26953125" style="4" customWidth="1"/>
    <col min="43" max="43" width="7.81640625" style="4" customWidth="1"/>
    <col min="44" max="44" width="9.6328125" style="4" customWidth="1"/>
    <col min="45" max="45" width="7.7265625" style="4" customWidth="1"/>
    <col min="46" max="47" width="12.1796875" style="4" customWidth="1"/>
    <col min="48" max="48" width="9.1796875" style="2" customWidth="1"/>
    <col min="49" max="50" width="12.7265625" style="2" customWidth="1"/>
    <col min="51" max="51" width="9.1796875" style="2"/>
    <col min="52" max="52" width="11.54296875" style="4" customWidth="1"/>
    <col min="53" max="53" width="10.08984375" style="4" customWidth="1"/>
    <col min="54" max="16384" width="9.1796875" style="2"/>
  </cols>
  <sheetData>
    <row r="1" spans="1:53" ht="68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21" t="s">
        <v>35</v>
      </c>
      <c r="AK1" s="18" t="s">
        <v>36</v>
      </c>
      <c r="AL1" s="19" t="s">
        <v>37</v>
      </c>
      <c r="AM1" s="18" t="s">
        <v>38</v>
      </c>
      <c r="AN1" s="21" t="s">
        <v>39</v>
      </c>
      <c r="AO1" s="19" t="s">
        <v>40</v>
      </c>
      <c r="AP1" s="18" t="s">
        <v>41</v>
      </c>
      <c r="AQ1" s="18" t="s">
        <v>42</v>
      </c>
      <c r="AR1" s="22" t="s">
        <v>43</v>
      </c>
      <c r="AS1" s="23" t="s">
        <v>44</v>
      </c>
      <c r="AT1" s="24" t="s">
        <v>45</v>
      </c>
      <c r="AU1" s="23" t="s">
        <v>46</v>
      </c>
      <c r="AV1" s="25" t="s">
        <v>47</v>
      </c>
      <c r="AW1" s="23" t="s">
        <v>48</v>
      </c>
      <c r="AX1" s="23" t="s">
        <v>49</v>
      </c>
      <c r="AY1" s="5" t="s">
        <v>50</v>
      </c>
      <c r="AZ1" s="18" t="s">
        <v>51</v>
      </c>
      <c r="BA1" s="18" t="s">
        <v>52</v>
      </c>
    </row>
    <row r="2" spans="1:53" customFormat="1" x14ac:dyDescent="0.35">
      <c r="A2" s="26">
        <v>1</v>
      </c>
      <c r="B2" s="27"/>
      <c r="C2" s="27"/>
      <c r="D2" s="27" t="s">
        <v>53</v>
      </c>
      <c r="E2" s="27"/>
      <c r="F2" s="27" t="s">
        <v>54</v>
      </c>
      <c r="G2" s="28" t="s">
        <v>55</v>
      </c>
      <c r="H2" s="27" t="s">
        <v>56</v>
      </c>
      <c r="I2" s="27" t="s">
        <v>56</v>
      </c>
      <c r="J2" s="27" t="s">
        <v>57</v>
      </c>
      <c r="K2" s="29" t="s">
        <v>58</v>
      </c>
      <c r="L2" s="27" t="s">
        <v>59</v>
      </c>
      <c r="M2" s="27"/>
      <c r="N2" s="27"/>
      <c r="O2" s="27" t="s">
        <v>60</v>
      </c>
      <c r="P2" s="30">
        <v>10.75</v>
      </c>
      <c r="Q2" s="27" t="s">
        <v>61</v>
      </c>
      <c r="R2" s="31">
        <v>50.8</v>
      </c>
      <c r="S2" s="31">
        <v>35.56</v>
      </c>
      <c r="T2" s="31">
        <v>35.56</v>
      </c>
      <c r="U2" s="32"/>
      <c r="V2" s="31">
        <v>4</v>
      </c>
      <c r="W2" s="33">
        <f>IF(R2="","",R2*S2*T2/1000000)</f>
        <v>6.4237290880000006E-2</v>
      </c>
      <c r="X2" s="32">
        <v>65</v>
      </c>
      <c r="Y2" s="34">
        <f>IF(V2="","",X2/W2*V2)</f>
        <v>4047.4932307730592</v>
      </c>
      <c r="Z2" s="35">
        <v>3000</v>
      </c>
      <c r="AA2" s="36">
        <f>IF(ISERROR(Z2/Y2),"",Z2/Y2)</f>
        <v>0.74119951015384622</v>
      </c>
      <c r="AB2" s="27" t="s">
        <v>62</v>
      </c>
      <c r="AC2" s="37">
        <v>0.191</v>
      </c>
      <c r="AD2" s="36">
        <f t="shared" ref="AD2:AD5" si="0">IF(ISERROR(P2*AC2),"",P2*AC2)</f>
        <v>2.0532500000000002</v>
      </c>
      <c r="AE2" s="36">
        <f t="shared" ref="AE2:AE5" si="1">IF(ISERROR(P2+AA2+AD2),"",P2+AA2+AD2)</f>
        <v>13.544449510153846</v>
      </c>
      <c r="AF2" s="38">
        <v>0.05</v>
      </c>
      <c r="AG2" s="36">
        <f>IF(ISERROR(AT2*AF2),"",AT2*AF2)</f>
        <v>1.4045000000000001</v>
      </c>
      <c r="AH2" s="38">
        <v>0.1</v>
      </c>
      <c r="AI2" s="36">
        <f>IF(ISERROR(AT2*AH2),"",AT2*AH2)</f>
        <v>2.8090000000000002</v>
      </c>
      <c r="AJ2" s="39">
        <v>2.5</v>
      </c>
      <c r="AK2" s="40">
        <f>IF((AU2-AT2)&lt;AJ2,AJ2-(AU2-AT2),0)</f>
        <v>1.0954999999999977</v>
      </c>
      <c r="AL2" s="38">
        <v>0.1</v>
      </c>
      <c r="AM2" s="36">
        <f t="shared" ref="AM2:AM5" si="2">IF(ISERROR(AT2*AL2),"",AT2*AL2)</f>
        <v>2.8090000000000002</v>
      </c>
      <c r="AN2" s="41"/>
      <c r="AO2" s="38">
        <v>0</v>
      </c>
      <c r="AP2" s="36">
        <f t="shared" ref="AP2:AP5" si="3">IF(ISERROR(AT2*AO2),"",AT2*AO2)</f>
        <v>0</v>
      </c>
      <c r="AQ2" s="36">
        <f>IF(ISERROR(AG2+AI2+AK2+AM2+AP2),"",AG2+AI2+AK2+AM2+AP2)</f>
        <v>8.1179999999999986</v>
      </c>
      <c r="AR2" s="36">
        <f>IF(ISERROR(AE2+AQ2),"",AE2+AQ2)</f>
        <v>21.662449510153845</v>
      </c>
      <c r="AS2" s="42">
        <f t="shared" ref="AS2:AS5" si="4">IF(ISERROR((AT2-AR2)/AT2),"",(AT2-AR2)/AT2)</f>
        <v>0.22881988215899449</v>
      </c>
      <c r="AT2" s="39">
        <v>28.09</v>
      </c>
      <c r="AU2" s="43">
        <f>IF(ISERROR(AT2*1.05),"",AT2*1.05)</f>
        <v>29.494500000000002</v>
      </c>
      <c r="AV2" s="39">
        <v>62.99</v>
      </c>
      <c r="AW2" s="42">
        <f>IF(ISERROR((AV2-AT2)/AV2),"",(AV2-AT2)/AV2)</f>
        <v>0.55405619939672968</v>
      </c>
      <c r="AX2" s="42">
        <f>IF(ISERROR((AV2-AU2*1.07)/AV2),"",(AV2-AU2*1.07)/AV2)</f>
        <v>0.49898214002222568</v>
      </c>
      <c r="AY2" s="31"/>
      <c r="AZ2" s="36">
        <f>IF(ISERROR(AR2*AY2),"",AR2*AY2)</f>
        <v>0</v>
      </c>
      <c r="BA2" s="36">
        <f>IF(ISERROR(AT2*AY2),"",AT2*AY2)</f>
        <v>0</v>
      </c>
    </row>
    <row r="3" spans="1:53" customFormat="1" x14ac:dyDescent="0.35">
      <c r="A3" s="26">
        <v>2</v>
      </c>
      <c r="B3" s="27"/>
      <c r="C3" s="27"/>
      <c r="D3" s="27" t="s">
        <v>53</v>
      </c>
      <c r="E3" s="27"/>
      <c r="F3" s="27" t="s">
        <v>54</v>
      </c>
      <c r="G3" s="28" t="s">
        <v>55</v>
      </c>
      <c r="H3" s="27" t="s">
        <v>56</v>
      </c>
      <c r="I3" s="27" t="s">
        <v>56</v>
      </c>
      <c r="J3" s="27" t="s">
        <v>57</v>
      </c>
      <c r="K3" s="29" t="s">
        <v>58</v>
      </c>
      <c r="L3" s="27" t="s">
        <v>63</v>
      </c>
      <c r="M3" s="27"/>
      <c r="N3" s="27"/>
      <c r="O3" s="27" t="s">
        <v>60</v>
      </c>
      <c r="P3" s="30">
        <v>10.75</v>
      </c>
      <c r="Q3" s="27" t="s">
        <v>61</v>
      </c>
      <c r="R3" s="31">
        <v>50.8</v>
      </c>
      <c r="S3" s="31">
        <v>35.56</v>
      </c>
      <c r="T3" s="31">
        <v>35.56</v>
      </c>
      <c r="U3" s="32"/>
      <c r="V3" s="31">
        <v>4</v>
      </c>
      <c r="W3" s="33">
        <f t="shared" ref="W3:W5" si="5">IF(R3="","",R3*S3*T3/1000000)</f>
        <v>6.4237290880000006E-2</v>
      </c>
      <c r="X3" s="32">
        <v>65</v>
      </c>
      <c r="Y3" s="34">
        <f t="shared" ref="Y3:Y5" si="6">IF(V3="","",X3/W3*V3)</f>
        <v>4047.4932307730592</v>
      </c>
      <c r="Z3" s="35">
        <v>3000</v>
      </c>
      <c r="AA3" s="36">
        <f t="shared" ref="AA3:AA5" si="7">IF(ISERROR(Z3/Y3),"",Z3/Y3)</f>
        <v>0.74119951015384622</v>
      </c>
      <c r="AB3" s="27" t="s">
        <v>62</v>
      </c>
      <c r="AC3" s="37">
        <v>0.191</v>
      </c>
      <c r="AD3" s="36">
        <f t="shared" si="0"/>
        <v>2.0532500000000002</v>
      </c>
      <c r="AE3" s="36">
        <f t="shared" si="1"/>
        <v>13.544449510153846</v>
      </c>
      <c r="AF3" s="38">
        <v>0.05</v>
      </c>
      <c r="AG3" s="36">
        <f>IF(ISERROR(AT3*AF3),"",AT3*AF3)</f>
        <v>1.4045000000000001</v>
      </c>
      <c r="AH3" s="38">
        <v>0.1</v>
      </c>
      <c r="AI3" s="36">
        <f>IF(ISERROR(AT3*AH3),"",AT3*AH3)</f>
        <v>2.8090000000000002</v>
      </c>
      <c r="AJ3" s="39">
        <v>2.5</v>
      </c>
      <c r="AK3" s="40">
        <f t="shared" ref="AK3:AK5" si="8">IF((AU3-AT3)&lt;AJ3,AJ3-(AU3-AT3),0)</f>
        <v>1.0954999999999977</v>
      </c>
      <c r="AL3" s="38">
        <v>0.1</v>
      </c>
      <c r="AM3" s="36">
        <f t="shared" si="2"/>
        <v>2.8090000000000002</v>
      </c>
      <c r="AN3" s="41"/>
      <c r="AO3" s="38">
        <v>0</v>
      </c>
      <c r="AP3" s="36">
        <f t="shared" si="3"/>
        <v>0</v>
      </c>
      <c r="AQ3" s="36">
        <f>IF(ISERROR(AG3+AI3+AK3+AM3+AP3),"",AG3+AI3+AK3+AM3+AP3)</f>
        <v>8.1179999999999986</v>
      </c>
      <c r="AR3" s="36">
        <f>IF(ISERROR(AE3+AQ3),"",AE3+AQ3)</f>
        <v>21.662449510153845</v>
      </c>
      <c r="AS3" s="42">
        <f t="shared" si="4"/>
        <v>0.22881988215899449</v>
      </c>
      <c r="AT3" s="39">
        <v>28.09</v>
      </c>
      <c r="AU3" s="43">
        <f t="shared" ref="AU3:AU5" si="9">IF(ISERROR(AT3*1.05),"",AT3*1.05)</f>
        <v>29.494500000000002</v>
      </c>
      <c r="AV3" s="39">
        <v>62.99</v>
      </c>
      <c r="AW3" s="42">
        <f t="shared" ref="AW3:AW5" si="10">IF(ISERROR((AV3-AT3)/AV3),"",(AV3-AT3)/AV3)</f>
        <v>0.55405619939672968</v>
      </c>
      <c r="AX3" s="42">
        <f t="shared" ref="AX3:AX5" si="11">IF(ISERROR((AV3-AU3*1.07)/AV3),"",(AV3-AU3*1.07)/AV3)</f>
        <v>0.49898214002222568</v>
      </c>
      <c r="AY3" s="31"/>
      <c r="AZ3" s="36">
        <f t="shared" ref="AZ3:AZ5" si="12">IF(ISERROR(AR3*AY3),"",AR3*AY3)</f>
        <v>0</v>
      </c>
      <c r="BA3" s="36">
        <f t="shared" ref="BA3:BA5" si="13">IF(ISERROR(AT3*AY3),"",AT3*AY3)</f>
        <v>0</v>
      </c>
    </row>
    <row r="4" spans="1:53" customFormat="1" x14ac:dyDescent="0.35">
      <c r="A4" s="26">
        <v>3</v>
      </c>
      <c r="B4" s="27"/>
      <c r="C4" s="27"/>
      <c r="D4" s="27" t="s">
        <v>53</v>
      </c>
      <c r="E4" s="27"/>
      <c r="F4" s="27" t="s">
        <v>54</v>
      </c>
      <c r="G4" s="28" t="s">
        <v>55</v>
      </c>
      <c r="H4" s="27" t="s">
        <v>56</v>
      </c>
      <c r="I4" s="27" t="s">
        <v>56</v>
      </c>
      <c r="J4" s="27" t="s">
        <v>57</v>
      </c>
      <c r="K4" s="29" t="s">
        <v>58</v>
      </c>
      <c r="L4" s="27" t="s">
        <v>64</v>
      </c>
      <c r="M4" s="27"/>
      <c r="N4" s="27"/>
      <c r="O4" s="27" t="s">
        <v>60</v>
      </c>
      <c r="P4" s="30">
        <v>10.75</v>
      </c>
      <c r="Q4" s="27" t="s">
        <v>61</v>
      </c>
      <c r="R4" s="31">
        <v>50.8</v>
      </c>
      <c r="S4" s="31">
        <v>35.56</v>
      </c>
      <c r="T4" s="31">
        <v>35.56</v>
      </c>
      <c r="U4" s="32"/>
      <c r="V4" s="31">
        <v>4</v>
      </c>
      <c r="W4" s="33">
        <f t="shared" si="5"/>
        <v>6.4237290880000006E-2</v>
      </c>
      <c r="X4" s="32">
        <v>65</v>
      </c>
      <c r="Y4" s="34">
        <f t="shared" si="6"/>
        <v>4047.4932307730592</v>
      </c>
      <c r="Z4" s="35">
        <v>3000</v>
      </c>
      <c r="AA4" s="36">
        <f t="shared" si="7"/>
        <v>0.74119951015384622</v>
      </c>
      <c r="AB4" s="27" t="s">
        <v>62</v>
      </c>
      <c r="AC4" s="37">
        <v>0.191</v>
      </c>
      <c r="AD4" s="36">
        <f t="shared" si="0"/>
        <v>2.0532500000000002</v>
      </c>
      <c r="AE4" s="36">
        <f t="shared" si="1"/>
        <v>13.544449510153846</v>
      </c>
      <c r="AF4" s="38">
        <v>0.05</v>
      </c>
      <c r="AG4" s="36">
        <f>IF(ISERROR(AT4*AF4),"",AT4*AF4)</f>
        <v>1.4045000000000001</v>
      </c>
      <c r="AH4" s="38">
        <v>0.1</v>
      </c>
      <c r="AI4" s="36">
        <f>IF(ISERROR(AT4*AH4),"",AT4*AH4)</f>
        <v>2.8090000000000002</v>
      </c>
      <c r="AJ4" s="39">
        <v>2.5</v>
      </c>
      <c r="AK4" s="40">
        <f t="shared" si="8"/>
        <v>1.0954999999999977</v>
      </c>
      <c r="AL4" s="38">
        <v>0.1</v>
      </c>
      <c r="AM4" s="36">
        <f t="shared" si="2"/>
        <v>2.8090000000000002</v>
      </c>
      <c r="AN4" s="41"/>
      <c r="AO4" s="38">
        <v>0</v>
      </c>
      <c r="AP4" s="36">
        <f t="shared" si="3"/>
        <v>0</v>
      </c>
      <c r="AQ4" s="36">
        <f>IF(ISERROR(AG4+AI4+AK4+AM4+AP4),"",AG4+AI4+AK4+AM4+AP4)</f>
        <v>8.1179999999999986</v>
      </c>
      <c r="AR4" s="36">
        <f>IF(ISERROR(AE4+AQ4),"",AE4+AQ4)</f>
        <v>21.662449510153845</v>
      </c>
      <c r="AS4" s="42">
        <f t="shared" si="4"/>
        <v>0.22881988215899449</v>
      </c>
      <c r="AT4" s="39">
        <v>28.09</v>
      </c>
      <c r="AU4" s="43">
        <f t="shared" si="9"/>
        <v>29.494500000000002</v>
      </c>
      <c r="AV4" s="39">
        <v>62.99</v>
      </c>
      <c r="AW4" s="42">
        <f t="shared" si="10"/>
        <v>0.55405619939672968</v>
      </c>
      <c r="AX4" s="42">
        <f t="shared" si="11"/>
        <v>0.49898214002222568</v>
      </c>
      <c r="AY4" s="31"/>
      <c r="AZ4" s="36">
        <f t="shared" si="12"/>
        <v>0</v>
      </c>
      <c r="BA4" s="36">
        <f t="shared" si="13"/>
        <v>0</v>
      </c>
    </row>
    <row r="5" spans="1:53" customFormat="1" x14ac:dyDescent="0.35">
      <c r="A5" s="26">
        <v>4</v>
      </c>
      <c r="B5" s="27"/>
      <c r="C5" s="27"/>
      <c r="D5" s="27" t="s">
        <v>53</v>
      </c>
      <c r="E5" s="27"/>
      <c r="F5" s="27" t="s">
        <v>54</v>
      </c>
      <c r="G5" s="28" t="s">
        <v>55</v>
      </c>
      <c r="H5" s="27" t="s">
        <v>56</v>
      </c>
      <c r="I5" s="27" t="s">
        <v>56</v>
      </c>
      <c r="J5" s="27" t="s">
        <v>57</v>
      </c>
      <c r="K5" s="29" t="s">
        <v>58</v>
      </c>
      <c r="L5" s="27" t="s">
        <v>65</v>
      </c>
      <c r="M5" s="27"/>
      <c r="N5" s="27"/>
      <c r="O5" s="27" t="s">
        <v>60</v>
      </c>
      <c r="P5" s="30">
        <v>10.75</v>
      </c>
      <c r="Q5" s="27" t="s">
        <v>61</v>
      </c>
      <c r="R5" s="31">
        <v>50.8</v>
      </c>
      <c r="S5" s="31">
        <v>35.56</v>
      </c>
      <c r="T5" s="31">
        <v>35.56</v>
      </c>
      <c r="U5" s="32"/>
      <c r="V5" s="31">
        <v>4</v>
      </c>
      <c r="W5" s="33">
        <f t="shared" si="5"/>
        <v>6.4237290880000006E-2</v>
      </c>
      <c r="X5" s="32">
        <v>65</v>
      </c>
      <c r="Y5" s="34">
        <f t="shared" si="6"/>
        <v>4047.4932307730592</v>
      </c>
      <c r="Z5" s="35">
        <v>3000</v>
      </c>
      <c r="AA5" s="36">
        <f t="shared" si="7"/>
        <v>0.74119951015384622</v>
      </c>
      <c r="AB5" s="27" t="s">
        <v>62</v>
      </c>
      <c r="AC5" s="37">
        <v>0.191</v>
      </c>
      <c r="AD5" s="36">
        <f t="shared" si="0"/>
        <v>2.0532500000000002</v>
      </c>
      <c r="AE5" s="36">
        <f t="shared" si="1"/>
        <v>13.544449510153846</v>
      </c>
      <c r="AF5" s="38">
        <v>0.05</v>
      </c>
      <c r="AG5" s="36">
        <f>IF(ISERROR(AT5*AF5),"",AT5*AF5)</f>
        <v>1.4045000000000001</v>
      </c>
      <c r="AH5" s="38">
        <v>0.1</v>
      </c>
      <c r="AI5" s="36">
        <f>IF(ISERROR(AT5*AH5),"",AT5*AH5)</f>
        <v>2.8090000000000002</v>
      </c>
      <c r="AJ5" s="39">
        <v>2.5</v>
      </c>
      <c r="AK5" s="40">
        <f t="shared" si="8"/>
        <v>1.0954999999999977</v>
      </c>
      <c r="AL5" s="38">
        <v>0.1</v>
      </c>
      <c r="AM5" s="36">
        <f t="shared" si="2"/>
        <v>2.8090000000000002</v>
      </c>
      <c r="AN5" s="41"/>
      <c r="AO5" s="38">
        <v>0</v>
      </c>
      <c r="AP5" s="36">
        <f t="shared" si="3"/>
        <v>0</v>
      </c>
      <c r="AQ5" s="36">
        <f>IF(ISERROR(AG5+AI5+AK5+AM5+AP5),"",AG5+AI5+AK5+AM5+AP5)</f>
        <v>8.1179999999999986</v>
      </c>
      <c r="AR5" s="36">
        <f>IF(ISERROR(AE5+AQ5),"",AE5+AQ5)</f>
        <v>21.662449510153845</v>
      </c>
      <c r="AS5" s="42">
        <f t="shared" si="4"/>
        <v>0.22881988215899449</v>
      </c>
      <c r="AT5" s="39">
        <v>28.09</v>
      </c>
      <c r="AU5" s="43">
        <f t="shared" si="9"/>
        <v>29.494500000000002</v>
      </c>
      <c r="AV5" s="39">
        <v>62.99</v>
      </c>
      <c r="AW5" s="42">
        <f t="shared" si="10"/>
        <v>0.55405619939672968</v>
      </c>
      <c r="AX5" s="42">
        <f t="shared" si="11"/>
        <v>0.49898214002222568</v>
      </c>
      <c r="AY5" s="31"/>
      <c r="AZ5" s="36">
        <f t="shared" si="12"/>
        <v>0</v>
      </c>
      <c r="BA5" s="36">
        <f t="shared" si="13"/>
        <v>0</v>
      </c>
    </row>
    <row r="6" spans="1:53" x14ac:dyDescent="0.35">
      <c r="AS6" s="3"/>
      <c r="AV6" s="4"/>
      <c r="AW6" s="3"/>
      <c r="AX6" s="3"/>
      <c r="AY6" s="45"/>
    </row>
  </sheetData>
  <sheetProtection insertRows="0" deleteRows="0" sort="0"/>
  <protectedRanges>
    <protectedRange sqref="AA2:AA5 AW2:AX5 AV6:AY6 R6:AS6 AL2:AS5 R7:AU236 A2:Q236 W2:Y5 AD2:AJ5" name="Range1"/>
    <protectedRange sqref="R2:U5" name="Range1_2"/>
    <protectedRange sqref="Z2:Z5" name="Range1_3"/>
    <protectedRange sqref="AB2:AC5" name="Range1_4"/>
    <protectedRange sqref="AV2:AV5" name="Range1_5"/>
    <protectedRange sqref="AY2:AY5" name="Range1_6"/>
    <protectedRange sqref="AK2:AK5" name="Range1_1"/>
    <protectedRange sqref="AU2:AU5" name="Range1_7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2025-06-03T23:23:07Z</dcterms:created>
  <dcterms:modified xsi:type="dcterms:W3CDTF">2025-06-03T23:35:28Z</dcterms:modified>
</cp:coreProperties>
</file>