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3189078-BB4C-47FF-A7B9-8F18B61C1B50}" xr6:coauthVersionLast="47" xr6:coauthVersionMax="47" xr10:uidLastSave="{00000000-0000-0000-0000-000000000000}"/>
  <bookViews>
    <workbookView xWindow="-110" yWindow="-110" windowWidth="19420" windowHeight="10300" xr2:uid="{99F3E709-E5E8-44F2-BF65-FDEE17F1CE6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3" i="1" l="1"/>
  <c r="AM13" i="1"/>
  <c r="AK13" i="1"/>
  <c r="AI13" i="1"/>
  <c r="AN13" i="1" s="1"/>
  <c r="AF13" i="1"/>
  <c r="Z13" i="1"/>
  <c r="AA13" i="1" s="1"/>
  <c r="AC13" i="1" s="1"/>
  <c r="AG13" i="1" s="1"/>
  <c r="R13" i="1"/>
  <c r="AU12" i="1"/>
  <c r="AM12" i="1"/>
  <c r="AK12" i="1"/>
  <c r="AI12" i="1"/>
  <c r="AN12" i="1" s="1"/>
  <c r="AF12" i="1"/>
  <c r="Z12" i="1"/>
  <c r="AA12" i="1" s="1"/>
  <c r="AC12" i="1" s="1"/>
  <c r="AG12" i="1" s="1"/>
  <c r="R12" i="1"/>
  <c r="AU11" i="1"/>
  <c r="AM11" i="1"/>
  <c r="AK11" i="1"/>
  <c r="AI11" i="1"/>
  <c r="AN11" i="1" s="1"/>
  <c r="AF11" i="1"/>
  <c r="Z11" i="1"/>
  <c r="AA11" i="1" s="1"/>
  <c r="AC11" i="1" s="1"/>
  <c r="R11" i="1"/>
  <c r="AU10" i="1"/>
  <c r="AM10" i="1"/>
  <c r="AK10" i="1"/>
  <c r="AI10" i="1"/>
  <c r="AN10" i="1" s="1"/>
  <c r="AF10" i="1"/>
  <c r="Z10" i="1"/>
  <c r="AA10" i="1" s="1"/>
  <c r="AC10" i="1" s="1"/>
  <c r="AG10" i="1" s="1"/>
  <c r="R10" i="1"/>
  <c r="AU9" i="1"/>
  <c r="AM9" i="1"/>
  <c r="AK9" i="1"/>
  <c r="AI9" i="1"/>
  <c r="AN9" i="1" s="1"/>
  <c r="AF9" i="1"/>
  <c r="Z9" i="1"/>
  <c r="AA9" i="1" s="1"/>
  <c r="AC9" i="1" s="1"/>
  <c r="AG9" i="1" s="1"/>
  <c r="R9" i="1"/>
  <c r="AU8" i="1"/>
  <c r="AM8" i="1"/>
  <c r="AK8" i="1"/>
  <c r="AI8" i="1"/>
  <c r="AN8" i="1" s="1"/>
  <c r="AF8" i="1"/>
  <c r="Z8" i="1"/>
  <c r="AA8" i="1" s="1"/>
  <c r="AC8" i="1" s="1"/>
  <c r="AG8" i="1" s="1"/>
  <c r="R8" i="1"/>
  <c r="AU7" i="1"/>
  <c r="AM7" i="1"/>
  <c r="AK7" i="1"/>
  <c r="AI7" i="1"/>
  <c r="AN7" i="1" s="1"/>
  <c r="AF7" i="1"/>
  <c r="Z7" i="1"/>
  <c r="AA7" i="1" s="1"/>
  <c r="AC7" i="1" s="1"/>
  <c r="AG7" i="1" s="1"/>
  <c r="R7" i="1"/>
  <c r="AU6" i="1"/>
  <c r="AM6" i="1"/>
  <c r="AK6" i="1"/>
  <c r="AI6" i="1"/>
  <c r="AN6" i="1" s="1"/>
  <c r="AF6" i="1"/>
  <c r="Z6" i="1"/>
  <c r="AA6" i="1" s="1"/>
  <c r="AC6" i="1" s="1"/>
  <c r="AG6" i="1" s="1"/>
  <c r="R6" i="1"/>
  <c r="AU5" i="1"/>
  <c r="AM5" i="1"/>
  <c r="AK5" i="1"/>
  <c r="AI5" i="1"/>
  <c r="AN5" i="1" s="1"/>
  <c r="AF5" i="1"/>
  <c r="Z5" i="1"/>
  <c r="AA5" i="1" s="1"/>
  <c r="AC5" i="1" s="1"/>
  <c r="AG5" i="1" s="1"/>
  <c r="R5" i="1"/>
  <c r="AU4" i="1"/>
  <c r="AM4" i="1"/>
  <c r="AK4" i="1"/>
  <c r="AI4" i="1"/>
  <c r="AN4" i="1" s="1"/>
  <c r="AF4" i="1"/>
  <c r="Z4" i="1"/>
  <c r="AA4" i="1" s="1"/>
  <c r="AC4" i="1" s="1"/>
  <c r="AG4" i="1" s="1"/>
  <c r="R4" i="1"/>
  <c r="AU3" i="1"/>
  <c r="AM3" i="1"/>
  <c r="AK3" i="1"/>
  <c r="AI3" i="1"/>
  <c r="AN3" i="1" s="1"/>
  <c r="AF3" i="1"/>
  <c r="Z3" i="1"/>
  <c r="AA3" i="1" s="1"/>
  <c r="AC3" i="1" s="1"/>
  <c r="AG3" i="1" s="1"/>
  <c r="R3" i="1"/>
  <c r="AU2" i="1"/>
  <c r="AM2" i="1"/>
  <c r="AK2" i="1"/>
  <c r="AI2" i="1"/>
  <c r="AN2" i="1" s="1"/>
  <c r="AF2" i="1"/>
  <c r="Z2" i="1"/>
  <c r="AA2" i="1" s="1"/>
  <c r="AC2" i="1" s="1"/>
  <c r="AG2" i="1" s="1"/>
  <c r="R2" i="1"/>
  <c r="AG11" i="1" l="1"/>
  <c r="AO11" i="1" s="1"/>
  <c r="AP11" i="1" s="1"/>
  <c r="AR12" i="1"/>
  <c r="AO12" i="1"/>
  <c r="AP12" i="1" s="1"/>
  <c r="AR2" i="1"/>
  <c r="AO2" i="1"/>
  <c r="AP2" i="1" s="1"/>
  <c r="AR6" i="1"/>
  <c r="AO6" i="1"/>
  <c r="AP6" i="1" s="1"/>
  <c r="AO8" i="1"/>
  <c r="AP8" i="1" s="1"/>
  <c r="AR8" i="1"/>
  <c r="AO5" i="1"/>
  <c r="AP5" i="1" s="1"/>
  <c r="AR5" i="1"/>
  <c r="AR7" i="1"/>
  <c r="AO7" i="1"/>
  <c r="AP7" i="1" s="1"/>
  <c r="AR13" i="1"/>
  <c r="AO13" i="1"/>
  <c r="AP13" i="1" s="1"/>
  <c r="AR4" i="1"/>
  <c r="AO4" i="1"/>
  <c r="AP4" i="1" s="1"/>
  <c r="AR10" i="1"/>
  <c r="AO10" i="1"/>
  <c r="AP10" i="1" s="1"/>
  <c r="AR3" i="1"/>
  <c r="AO3" i="1"/>
  <c r="AP3" i="1" s="1"/>
  <c r="AR9" i="1"/>
  <c r="AO9" i="1"/>
  <c r="AP9" i="1" s="1"/>
  <c r="AR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F9AA9305-3193-412A-8AED-B1173387A53B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CF2043E9-F917-42D0-A225-7B1CF6A56C9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185A8AFE-D22F-464D-8436-DE2CC7B8F498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4D7DBE01-6A2F-41A9-A040-70FBD8B1B78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DE67643E-E119-4882-B584-26A75EDD75D3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B8B3C2D7-222F-425A-80F5-29DE19AB80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CF1751BC-692F-4B26-B88E-55B4FD22AE3B}">
      <text>
        <r>
          <rPr>
            <sz val="11"/>
            <rFont val="Calibri"/>
            <family val="2"/>
          </rPr>
          <t>[JLA Domestic CA Price]*[Licensor Royalty %]</t>
        </r>
      </text>
    </comment>
    <comment ref="AK1" authorId="1" shapeId="0" xr:uid="{345638A2-C748-4BA4-ABA4-15DDEAA2A365}">
      <text>
        <r>
          <rPr>
            <sz val="11"/>
            <rFont val="Calibri"/>
            <family val="2"/>
          </rPr>
          <t>[JLA Domestic CA Price]*[Tech Royalty %]</t>
        </r>
      </text>
    </comment>
    <comment ref="AM1" authorId="1" shapeId="0" xr:uid="{D9C048F2-03A6-4598-82C0-E5F3D6643799}">
      <text>
        <r>
          <rPr>
            <sz val="11"/>
            <rFont val="Calibri"/>
            <family val="2"/>
          </rPr>
          <t>[JLA Domestic CA Price]*[Warehouse Charge %]</t>
        </r>
      </text>
    </comment>
    <comment ref="AN1" authorId="1" shapeId="0" xr:uid="{5D63D998-0CAC-47C0-9E3E-036B8F2C4ACC}">
      <text>
        <r>
          <rPr>
            <sz val="11"/>
            <rFont val="Calibri"/>
            <family val="2"/>
          </rPr>
          <t>[Licensor Royalty $]+[Tech Royalty $]</t>
        </r>
      </text>
    </comment>
    <comment ref="AO1" authorId="1" shapeId="0" xr:uid="{E848CEFE-CF59-41A3-A131-D049068F33C5}">
      <text>
        <r>
          <rPr>
            <sz val="11"/>
            <rFont val="Calibri"/>
            <family val="2"/>
          </rPr>
          <t>[LDP Cost $]+[Total POE Load $]</t>
        </r>
      </text>
    </comment>
    <comment ref="AP1" authorId="1" shapeId="0" xr:uid="{381FED83-4676-4908-8D8B-F1C0E393E7DF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R1" authorId="1" shapeId="0" xr:uid="{21299301-6811-4867-A8CD-EB8373413089}">
      <text>
        <r>
          <rPr>
            <sz val="11"/>
            <rFont val="Calibri"/>
            <family val="2"/>
          </rPr>
          <t>[LDP Cost $]+[Total POE Load $]+[Warehouse Charge $]</t>
        </r>
      </text>
    </comment>
    <comment ref="AU1" authorId="1" shapeId="0" xr:uid="{1F18F1A7-D85A-491C-878B-8E2BD6F2FBED}">
      <text>
        <r>
          <rPr>
            <sz val="11"/>
            <rFont val="Calibri"/>
            <family val="2"/>
          </rPr>
          <t>([Suggested Retail Price]-JLA Warehouse CA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<sst xmlns="http://schemas.openxmlformats.org/spreadsheetml/2006/main" count="192" uniqueCount="90">
  <si>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</si>
  <si>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</si>
  <si>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</si>
  <si>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</si>
  <si>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</si>
  <si>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</si>
  <si>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</si>
  <si>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</si>
  <si>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</si>
  <si>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</si>
  <si>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</si>
  <si>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</si>
  <si>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</si>
  <si>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</si>
  <si>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</si>
  <si>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</si>
  <si>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</si>
  <si>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</si>
  <si>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</si>
  <si>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</si>
  <si>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</si>
  <si>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</si>
  <si>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</si>
  <si>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</si>
  <si>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</si>
  <si>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</si>
  <si>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</si>
  <si>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</si>
  <si>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</si>
  <si>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</si>
  <si>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</si>
  <si>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</si>
  <si>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</si>
  <si>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</si>
  <si>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</si>
  <si>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</si>
  <si>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</si>
  <si>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</si>
  <si>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</si>
  <si>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Total POE Load $</t>
  </si>
  <si>
    <t>POE Cost with Load $</t>
  </si>
  <si>
    <t>JLA POE MU%</t>
  </si>
  <si>
    <t>JLA POE Price Quote (Value)</t>
  </si>
  <si>
    <t>JLA Domestic Cost with Loads</t>
  </si>
  <si>
    <t>JLA Domestic CA Price</t>
  </si>
  <si>
    <t>Suggested Retail Price</t>
  </si>
  <si>
    <t>Retail Markup (Domestic)</t>
  </si>
  <si>
    <t>Initial Rollout Forecast</t>
  </si>
  <si>
    <t>南通好瑞吉</t>
  </si>
  <si>
    <t>N Natori</t>
  </si>
  <si>
    <t>Owen          (Rust Knit Stripe)</t>
  </si>
  <si>
    <t>195gsm sheer</t>
  </si>
  <si>
    <t>96%polyester 4%other</t>
  </si>
  <si>
    <t>Light Filtering</t>
  </si>
  <si>
    <t>Taupe</t>
  </si>
  <si>
    <t>Piece</t>
  </si>
  <si>
    <t>Normal</t>
  </si>
  <si>
    <t>6303.92.2010</t>
  </si>
  <si>
    <t>绍兴均瑞</t>
  </si>
  <si>
    <t>KENT LEAF Embroidery</t>
  </si>
  <si>
    <t>90gsm solid slub sheer with leaf embroidery</t>
  </si>
  <si>
    <t>100% polyester</t>
  </si>
  <si>
    <t>White</t>
  </si>
  <si>
    <t>青岛联合志诚</t>
  </si>
  <si>
    <t>Beautyrest</t>
  </si>
  <si>
    <t xml:space="preserve">Skyle Mylar </t>
  </si>
  <si>
    <t xml:space="preserve">220gsm Chenille </t>
  </si>
  <si>
    <t>100%polyester</t>
  </si>
  <si>
    <t>浙江元正</t>
  </si>
  <si>
    <t>Beautyrest Black</t>
  </si>
  <si>
    <t>Tory Poly Linen  white</t>
  </si>
  <si>
    <t>280gsm poly linen with 160gsm TBO liner(75gsm MF+2pass 85gsm foam)；5pinch pleats,  with 12sets gromment&amp;hook</t>
  </si>
  <si>
    <t>face: 94%polyester, 6%linen; liner: 100%polyester with rayon flocking</t>
  </si>
  <si>
    <t>Total Blackout</t>
  </si>
  <si>
    <t xml:space="preserve"> Sparta despec</t>
  </si>
  <si>
    <t>120gsm dobby+1pass 65gsm white foamback</t>
  </si>
  <si>
    <t>Room Darkening</t>
  </si>
  <si>
    <t>杭州中冠</t>
  </si>
  <si>
    <t xml:space="preserve"> Winston Linen</t>
  </si>
  <si>
    <t>F50030,poly-inen 190GSM</t>
  </si>
  <si>
    <t>95%poly 5%linen</t>
  </si>
  <si>
    <t>Linen</t>
  </si>
  <si>
    <t>绍兴奋勇</t>
  </si>
  <si>
    <t>Rumson Linen</t>
  </si>
  <si>
    <t xml:space="preserve"> 250gsm cantonic slub</t>
  </si>
  <si>
    <t>Ivory</t>
  </si>
  <si>
    <t>WINDOW PANEL(40)</t>
  </si>
  <si>
    <t>N Natori 5%</t>
  </si>
  <si>
    <t>Beautyrest 3.5%</t>
  </si>
  <si>
    <t>Beautyrest Black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</si>
</sst>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_);\([$$-409]#,##0.00\)"/>
    <numFmt numFmtId="166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0" fontId="6" fillId="8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9" borderId="2" xfId="0" applyNumberFormat="1" applyFill="1" applyBorder="1"/>
    <xf numFmtId="165" fontId="0" fillId="0" borderId="1" xfId="0" applyNumberFormat="1" applyBorder="1"/>
    <xf numFmtId="1" fontId="1" fillId="0" borderId="2" xfId="0" applyNumberFormat="1" applyFont="1" applyBorder="1"/>
    <xf numFmtId="1" fontId="0" fillId="9" borderId="2" xfId="0" applyNumberFormat="1" applyFill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0" fontId="0" fillId="9" borderId="2" xfId="3" applyNumberFormat="1" applyFont="1" applyFill="1" applyBorder="1" applyAlignment="1"/>
    <xf numFmtId="164" fontId="0" fillId="0" borderId="2" xfId="0" applyNumberFormat="1" applyBorder="1"/>
    <xf numFmtId="3" fontId="0" fillId="0" borderId="2" xfId="0" applyNumberFormat="1" applyBorder="1"/>
    <xf numFmtId="2" fontId="0" fillId="0" borderId="2" xfId="0" applyNumberFormat="1" applyBorder="1"/>
  </cellXfs>
  <cellStyles count="4">
    <cellStyle name="Normal" xfId="0" builtinId="0"/>
    <cellStyle name="Normal 2" xfId="1" xr:uid="{3A20DFC8-490A-443A-B52E-6C0C5CE9CE03}"/>
    <cellStyle name="Normal 2 18 2" xfId="2" xr:uid="{032771E3-42A3-41DC-B233-55A27C41BED9}"/>
    <cellStyle name="Percent 2" xfId="3" xr:uid="{5E76F1DF-6989-4801-BBCC-3F8327D88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F16C-F981-4A17-A2AF-C3354C9BEACA}">
  <dimension ref="A1:AV17"/>
  <sheetViews>
    <sheetView tabSelected="1" topLeftCell="AE1" workbookViewId="0">
      <selection activeCell="AQ12" sqref="AQ12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7.08984375" style="1" customWidth="1"/>
    <col min="13" max="13" width="13.1796875" style="1" customWidth="1"/>
    <col min="14" max="14" width="6.1796875" style="1" customWidth="1"/>
    <col min="15" max="15" width="6.81640625" style="1" customWidth="1"/>
    <col min="16" max="17" width="8.81640625" style="1" customWidth="1"/>
    <col min="18" max="18" width="9.90625" style="3" customWidth="1"/>
    <col min="19" max="19" width="11.1796875" style="5" customWidth="1"/>
    <col min="20" max="20" width="9.36328125" style="1" customWidth="1"/>
    <col min="21" max="21" width="11" style="3" customWidth="1"/>
    <col min="22" max="22" width="13.08984375" style="3" customWidth="1"/>
    <col min="23" max="23" width="11.1796875" style="3" customWidth="1"/>
    <col min="24" max="24" width="12.81640625" style="3" customWidth="1"/>
    <col min="25" max="25" width="9.36328125" style="4" customWidth="1"/>
    <col min="26" max="26" width="13" style="3" customWidth="1"/>
    <col min="27" max="27" width="14.08984375" style="4" customWidth="1"/>
    <col min="28" max="28" width="13.90625" style="1" customWidth="1"/>
    <col min="29" max="29" width="13.81640625" style="5" customWidth="1"/>
    <col min="30" max="30" width="7.81640625" style="1" customWidth="1"/>
    <col min="31" max="31" width="8.453125" style="6" customWidth="1"/>
    <col min="32" max="32" width="12.453125" style="5" customWidth="1"/>
    <col min="33" max="33" width="8.90625" style="5" customWidth="1"/>
    <col min="34" max="34" width="7.90625" style="6" customWidth="1"/>
    <col min="35" max="35" width="5.90625" style="5" customWidth="1"/>
    <col min="36" max="36" width="12.6328125" style="6" customWidth="1"/>
    <col min="37" max="37" width="8.6328125" style="5" customWidth="1"/>
    <col min="38" max="38" width="11.6328125" style="6" customWidth="1"/>
    <col min="39" max="39" width="10.90625" style="5" customWidth="1"/>
    <col min="40" max="40" width="9.54296875" style="5" customWidth="1"/>
    <col min="41" max="41" width="11.81640625" style="5" customWidth="1"/>
    <col min="42" max="42" width="11.08984375" style="6" customWidth="1"/>
    <col min="43" max="43" width="11.36328125" style="5" customWidth="1"/>
    <col min="44" max="45" width="11.6328125" style="5" customWidth="1"/>
    <col min="46" max="46" width="8.7265625" style="5" customWidth="1"/>
    <col min="47" max="47" width="12.08984375" style="6" customWidth="1"/>
    <col min="48" max="48" width="12.1796875" style="4" customWidth="1"/>
    <col min="49" max="16384" width="9.1796875" style="1"/>
  </cols>
  <sheetData>
    <row r="1" spans="1:48" ht="63.5" customHeigh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3" t="s">
        <v>9</v>
      </c>
      <c r="K1" s="12" t="s">
        <v>10</v>
      </c>
      <c r="L1" s="9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8" t="s">
        <v>29</v>
      </c>
      <c r="AE1" s="22" t="s">
        <v>30</v>
      </c>
      <c r="AF1" s="21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1" t="s">
        <v>39</v>
      </c>
      <c r="AO1" s="23" t="s">
        <v>40</v>
      </c>
      <c r="AP1" s="24" t="s">
        <v>41</v>
      </c>
      <c r="AQ1" s="25" t="s">
        <v>42</v>
      </c>
      <c r="AR1" s="24" t="s">
        <v>43</v>
      </c>
      <c r="AS1" s="26" t="s">
        <v>44</v>
      </c>
      <c r="AT1" s="27" t="s">
        <v>45</v>
      </c>
      <c r="AU1" s="24" t="s">
        <v>46</v>
      </c>
      <c r="AV1" s="18" t="s">
        <v>47</v>
      </c>
    </row>
    <row r="2" spans="1:48" customFormat="1" x14ac:dyDescent="0.35">
      <c r="A2" s="28" t="s">
        <v>48</v>
      </c>
      <c r="B2" s="29">
        <v>1</v>
      </c>
      <c r="C2" s="28"/>
      <c r="D2" s="28"/>
      <c r="E2" s="28" t="s">
        <v>49</v>
      </c>
      <c r="F2" s="28" t="s">
        <v>87</v>
      </c>
      <c r="G2" s="28" t="s">
        <v>86</v>
      </c>
      <c r="H2" s="28" t="s">
        <v>50</v>
      </c>
      <c r="I2" t="s">
        <v>51</v>
      </c>
      <c r="J2" s="28"/>
      <c r="K2" s="28" t="s">
        <v>52</v>
      </c>
      <c r="L2" s="28" t="s">
        <v>53</v>
      </c>
      <c r="M2" s="28"/>
      <c r="N2" s="28" t="s">
        <v>54</v>
      </c>
      <c r="O2" s="28"/>
      <c r="P2" s="28"/>
      <c r="Q2" s="28" t="s">
        <v>55</v>
      </c>
      <c r="R2" s="30">
        <f>IF(S2="","",S2)</f>
        <v>5.5</v>
      </c>
      <c r="S2" s="31">
        <v>5.5</v>
      </c>
      <c r="T2" s="28" t="s">
        <v>56</v>
      </c>
      <c r="U2" s="40">
        <v>73</v>
      </c>
      <c r="V2" s="40">
        <v>39</v>
      </c>
      <c r="W2" s="40">
        <v>18</v>
      </c>
      <c r="X2" s="40">
        <v>7.72</v>
      </c>
      <c r="Y2" s="32">
        <v>6</v>
      </c>
      <c r="Z2" s="30">
        <f t="shared" ref="Z2:Z13" si="0">IF(U2="","",U2*V2*W2/1000000)</f>
        <v>5.1246E-2</v>
      </c>
      <c r="AA2" s="33">
        <f>IF(Y2="","",67/Z2*Y2)</f>
        <v>7844.5146938297621</v>
      </c>
      <c r="AB2" s="28">
        <v>3200</v>
      </c>
      <c r="AC2" s="34">
        <f>IF(ISERROR(AB2/AA2),"",AB2/AA2)</f>
        <v>0.40792835820895523</v>
      </c>
      <c r="AD2" s="28" t="s">
        <v>57</v>
      </c>
      <c r="AE2" s="35">
        <v>0.38800000000000001</v>
      </c>
      <c r="AF2" s="34">
        <f t="shared" ref="AF2:AF13" si="1">IF(ISERROR(S2*AE2),"",S2*AE2)</f>
        <v>2.1339999999999999</v>
      </c>
      <c r="AG2" s="34">
        <f>IF(ISERROR(S2+AC2+AF2),"",S2+AC2+AF2)</f>
        <v>8.0419283582089545</v>
      </c>
      <c r="AH2" s="36">
        <v>5.5E-2</v>
      </c>
      <c r="AI2" s="34">
        <f>IF(ISERROR(AS2*AH2),"",AS2*AH2)</f>
        <v>0.60224999999999995</v>
      </c>
      <c r="AJ2" s="36"/>
      <c r="AK2" s="34">
        <f>IF(ISERROR(AS2*AJ2),"",AS2*AJ2)</f>
        <v>0</v>
      </c>
      <c r="AL2" s="36">
        <v>0.08</v>
      </c>
      <c r="AM2" s="34">
        <f>IF(ISERROR(AS2*AL2),"",AS2*AL2)</f>
        <v>0.876</v>
      </c>
      <c r="AN2" s="34">
        <f>IF(ISERROR(AI2+AK2),"",AI2+AK2)</f>
        <v>0.60224999999999995</v>
      </c>
      <c r="AO2" s="34">
        <f t="shared" ref="AO2:AO13" si="2">IF(ISERROR(AG2+AN2),"",AG2+AN2)</f>
        <v>8.6441783582089542</v>
      </c>
      <c r="AP2" s="37">
        <f>IF(ISERROR((AQ2-AO2)/AQ2),"",(AQ2-AO2)/AQ2)</f>
        <v>6.5494231544977924E-2</v>
      </c>
      <c r="AQ2" s="38">
        <v>9.25</v>
      </c>
      <c r="AR2" s="34">
        <f>IF(ISERROR(AG2+AN2+AM2),"",AG2+AN2+AM2)</f>
        <v>9.5201783582089536</v>
      </c>
      <c r="AS2" s="38">
        <v>10.95</v>
      </c>
      <c r="AT2" s="38">
        <v>19.989999999999998</v>
      </c>
      <c r="AU2" s="37">
        <f>IF(ISERROR((AT2-AS2)/AT2),"",(AT2-AS2)/AT2)</f>
        <v>0.45222611305652827</v>
      </c>
      <c r="AV2" s="39">
        <v>1200</v>
      </c>
    </row>
    <row r="3" spans="1:48" customFormat="1" x14ac:dyDescent="0.35">
      <c r="A3" s="28" t="s">
        <v>58</v>
      </c>
      <c r="B3" s="29">
        <v>2</v>
      </c>
      <c r="C3" s="28"/>
      <c r="D3" s="28"/>
      <c r="E3" s="28" t="s">
        <v>49</v>
      </c>
      <c r="F3" s="28" t="s">
        <v>87</v>
      </c>
      <c r="G3" s="28" t="s">
        <v>86</v>
      </c>
      <c r="H3" s="28" t="s">
        <v>59</v>
      </c>
      <c r="I3" t="s">
        <v>60</v>
      </c>
      <c r="J3" s="28"/>
      <c r="K3" s="28" t="s">
        <v>61</v>
      </c>
      <c r="L3" s="28" t="s">
        <v>53</v>
      </c>
      <c r="M3" s="28"/>
      <c r="N3" s="28" t="s">
        <v>62</v>
      </c>
      <c r="O3" s="28"/>
      <c r="P3" s="28"/>
      <c r="Q3" s="28" t="s">
        <v>55</v>
      </c>
      <c r="R3" s="30">
        <f t="shared" ref="R3:R13" si="3">IF(S3="","",S3)</f>
        <v>6.45</v>
      </c>
      <c r="S3" s="31">
        <v>6.45</v>
      </c>
      <c r="T3" s="28" t="s">
        <v>56</v>
      </c>
      <c r="U3" s="40">
        <v>73</v>
      </c>
      <c r="V3" s="40">
        <v>39</v>
      </c>
      <c r="W3" s="40">
        <v>15</v>
      </c>
      <c r="X3" s="40">
        <v>7.4</v>
      </c>
      <c r="Y3" s="32">
        <v>6</v>
      </c>
      <c r="Z3" s="30">
        <f t="shared" si="0"/>
        <v>4.2705E-2</v>
      </c>
      <c r="AA3" s="33">
        <f t="shared" ref="AA3:AA13" si="4">IF(Y3="","",67/Z3*Y3)</f>
        <v>9413.417632595716</v>
      </c>
      <c r="AB3" s="28">
        <v>3200</v>
      </c>
      <c r="AC3" s="34">
        <f t="shared" ref="AC3:AC13" si="5">IF(ISERROR(AB3/AA3),"",AB3/AA3)</f>
        <v>0.33994029850746266</v>
      </c>
      <c r="AD3" s="28" t="s">
        <v>57</v>
      </c>
      <c r="AE3" s="35">
        <v>0.38800000000000001</v>
      </c>
      <c r="AF3" s="34">
        <f t="shared" si="1"/>
        <v>2.5026000000000002</v>
      </c>
      <c r="AG3" s="34">
        <f>IF(ISERROR(S3+AC3+AF3),"",S3+AC3+AF3)</f>
        <v>9.292540298507463</v>
      </c>
      <c r="AH3" s="36">
        <v>5.5E-2</v>
      </c>
      <c r="AI3" s="34">
        <f t="shared" ref="AI3:AI13" si="6">IF(ISERROR(AS3*AH3),"",AS3*AH3)</f>
        <v>0.61875000000000002</v>
      </c>
      <c r="AJ3" s="36"/>
      <c r="AK3" s="34">
        <f t="shared" ref="AK3:AK13" si="7">IF(ISERROR(AS3*AJ3),"",AS3*AJ3)</f>
        <v>0</v>
      </c>
      <c r="AL3" s="36">
        <v>0.08</v>
      </c>
      <c r="AM3" s="34">
        <f t="shared" ref="AM3:AM13" si="8">IF(ISERROR(AS3*AL3),"",AS3*AL3)</f>
        <v>0.9</v>
      </c>
      <c r="AN3" s="34">
        <f t="shared" ref="AN3:AN13" si="9">IF(ISERROR(AI3+AK3),"",AI3+AK3)</f>
        <v>0.61875000000000002</v>
      </c>
      <c r="AO3" s="34">
        <f t="shared" si="2"/>
        <v>9.9112902985074633</v>
      </c>
      <c r="AP3" s="37">
        <f t="shared" ref="AP3:AP13" si="10">IF(ISERROR((AQ3-AO3)/AQ3),"",(AQ3-AO3)/AQ3)</f>
        <v>7.8019507115584807E-2</v>
      </c>
      <c r="AQ3" s="38">
        <v>10.75</v>
      </c>
      <c r="AR3" s="34">
        <f t="shared" ref="AR3:AR13" si="11">IF(ISERROR(AG3+AN3+AM3),"",AG3+AN3+AM3)</f>
        <v>10.811290298507464</v>
      </c>
      <c r="AS3" s="38">
        <v>11.25</v>
      </c>
      <c r="AT3" s="38">
        <v>24.99</v>
      </c>
      <c r="AU3" s="37">
        <f t="shared" ref="AU3:AU13" si="12">IF(ISERROR((AT3-AS3)/AT3),"",(AT3-AS3)/AT3)</f>
        <v>0.54981992797118839</v>
      </c>
      <c r="AV3" s="39">
        <v>1200</v>
      </c>
    </row>
    <row r="4" spans="1:48" customFormat="1" x14ac:dyDescent="0.35">
      <c r="A4" s="28" t="s">
        <v>63</v>
      </c>
      <c r="B4" s="29">
        <v>3</v>
      </c>
      <c r="C4" s="28"/>
      <c r="D4" s="28"/>
      <c r="E4" s="28" t="s">
        <v>64</v>
      </c>
      <c r="F4" s="28" t="s">
        <v>88</v>
      </c>
      <c r="G4" s="28" t="s">
        <v>86</v>
      </c>
      <c r="H4" s="28" t="s">
        <v>65</v>
      </c>
      <c r="I4" t="s">
        <v>66</v>
      </c>
      <c r="J4" s="28"/>
      <c r="K4" s="28" t="s">
        <v>67</v>
      </c>
      <c r="L4" s="28" t="s">
        <v>53</v>
      </c>
      <c r="M4" s="28"/>
      <c r="N4" s="28" t="s">
        <v>62</v>
      </c>
      <c r="O4" s="28"/>
      <c r="P4" s="28"/>
      <c r="Q4" s="28" t="s">
        <v>55</v>
      </c>
      <c r="R4" s="30">
        <f t="shared" si="3"/>
        <v>6.5</v>
      </c>
      <c r="S4" s="31">
        <v>6.5</v>
      </c>
      <c r="T4" s="28" t="s">
        <v>56</v>
      </c>
      <c r="U4" s="40">
        <v>73</v>
      </c>
      <c r="V4" s="40">
        <v>39</v>
      </c>
      <c r="W4" s="40">
        <v>21</v>
      </c>
      <c r="X4" s="40">
        <v>14.5</v>
      </c>
      <c r="Y4" s="32">
        <v>6</v>
      </c>
      <c r="Z4" s="30">
        <f t="shared" si="0"/>
        <v>5.9787E-2</v>
      </c>
      <c r="AA4" s="33">
        <f t="shared" si="4"/>
        <v>6723.8697375683678</v>
      </c>
      <c r="AB4" s="28">
        <v>3200</v>
      </c>
      <c r="AC4" s="34">
        <f t="shared" si="5"/>
        <v>0.47591641791044775</v>
      </c>
      <c r="AD4" s="28" t="s">
        <v>57</v>
      </c>
      <c r="AE4" s="35">
        <v>0.38800000000000001</v>
      </c>
      <c r="AF4" s="34">
        <f t="shared" si="1"/>
        <v>2.5220000000000002</v>
      </c>
      <c r="AG4" s="34">
        <f t="shared" ref="AG4:AG13" si="13">IF(ISERROR(S4+AC4+AF4),"",S4+AC4+AF4)</f>
        <v>9.4979164179104476</v>
      </c>
      <c r="AH4" s="36">
        <v>5.5E-2</v>
      </c>
      <c r="AI4" s="34">
        <f t="shared" si="6"/>
        <v>0.71224999999999994</v>
      </c>
      <c r="AJ4" s="36"/>
      <c r="AK4" s="34">
        <f t="shared" si="7"/>
        <v>0</v>
      </c>
      <c r="AL4" s="36">
        <v>0.08</v>
      </c>
      <c r="AM4" s="34">
        <f t="shared" si="8"/>
        <v>1.036</v>
      </c>
      <c r="AN4" s="34">
        <f t="shared" si="9"/>
        <v>0.71224999999999994</v>
      </c>
      <c r="AO4" s="34">
        <f t="shared" si="2"/>
        <v>10.210166417910447</v>
      </c>
      <c r="AP4" s="37">
        <f t="shared" si="10"/>
        <v>5.0217077403679374E-2</v>
      </c>
      <c r="AQ4" s="38">
        <v>10.75</v>
      </c>
      <c r="AR4" s="34">
        <f t="shared" si="11"/>
        <v>11.246166417910446</v>
      </c>
      <c r="AS4" s="38">
        <v>12.95</v>
      </c>
      <c r="AT4" s="38">
        <v>24.99</v>
      </c>
      <c r="AU4" s="37">
        <f t="shared" si="12"/>
        <v>0.48179271708683474</v>
      </c>
      <c r="AV4" s="39">
        <v>1200</v>
      </c>
    </row>
    <row r="5" spans="1:48" customFormat="1" x14ac:dyDescent="0.35">
      <c r="A5" s="28" t="s">
        <v>63</v>
      </c>
      <c r="B5" s="29">
        <v>4</v>
      </c>
      <c r="C5" s="28"/>
      <c r="D5" s="28"/>
      <c r="E5" s="28" t="s">
        <v>64</v>
      </c>
      <c r="F5" s="28" t="s">
        <v>88</v>
      </c>
      <c r="G5" s="28" t="s">
        <v>86</v>
      </c>
      <c r="H5" s="28" t="s">
        <v>65</v>
      </c>
      <c r="I5" t="s">
        <v>66</v>
      </c>
      <c r="J5" s="28"/>
      <c r="K5" s="28" t="s">
        <v>67</v>
      </c>
      <c r="L5" s="28" t="s">
        <v>53</v>
      </c>
      <c r="M5" s="28"/>
      <c r="N5" s="28" t="s">
        <v>62</v>
      </c>
      <c r="O5" s="28"/>
      <c r="P5" s="28"/>
      <c r="Q5" s="28" t="s">
        <v>55</v>
      </c>
      <c r="R5" s="30">
        <f t="shared" si="3"/>
        <v>7</v>
      </c>
      <c r="S5" s="31">
        <v>7</v>
      </c>
      <c r="T5" s="28" t="s">
        <v>56</v>
      </c>
      <c r="U5" s="40">
        <v>73</v>
      </c>
      <c r="V5" s="40">
        <v>39</v>
      </c>
      <c r="W5" s="40">
        <v>23</v>
      </c>
      <c r="X5" s="40">
        <v>15.5</v>
      </c>
      <c r="Y5" s="32">
        <v>6</v>
      </c>
      <c r="Z5" s="30">
        <f t="shared" si="0"/>
        <v>6.5480999999999998E-2</v>
      </c>
      <c r="AA5" s="33">
        <f t="shared" si="4"/>
        <v>6139.1854125624232</v>
      </c>
      <c r="AB5" s="28">
        <v>3200</v>
      </c>
      <c r="AC5" s="34">
        <f t="shared" si="5"/>
        <v>0.52124179104477608</v>
      </c>
      <c r="AD5" s="28" t="s">
        <v>57</v>
      </c>
      <c r="AE5" s="35">
        <v>0.38800000000000001</v>
      </c>
      <c r="AF5" s="34">
        <f t="shared" si="1"/>
        <v>2.7160000000000002</v>
      </c>
      <c r="AG5" s="34">
        <f t="shared" si="13"/>
        <v>10.237241791044777</v>
      </c>
      <c r="AH5" s="36">
        <v>5.5E-2</v>
      </c>
      <c r="AI5" s="34">
        <f t="shared" si="6"/>
        <v>0.76724999999999999</v>
      </c>
      <c r="AJ5" s="36"/>
      <c r="AK5" s="34">
        <f t="shared" si="7"/>
        <v>0</v>
      </c>
      <c r="AL5" s="36">
        <v>0.08</v>
      </c>
      <c r="AM5" s="34">
        <f t="shared" si="8"/>
        <v>1.1159999999999999</v>
      </c>
      <c r="AN5" s="34">
        <f t="shared" si="9"/>
        <v>0.76724999999999999</v>
      </c>
      <c r="AO5" s="34">
        <f t="shared" si="2"/>
        <v>11.004491791044778</v>
      </c>
      <c r="AP5" s="37">
        <f t="shared" si="10"/>
        <v>6.3447507145125287E-2</v>
      </c>
      <c r="AQ5" s="38">
        <v>11.75</v>
      </c>
      <c r="AR5" s="34">
        <f t="shared" si="11"/>
        <v>12.120491791044778</v>
      </c>
      <c r="AS5" s="38">
        <v>13.95</v>
      </c>
      <c r="AT5" s="38">
        <v>29.99</v>
      </c>
      <c r="AU5" s="37">
        <f t="shared" si="12"/>
        <v>0.53484494831610541</v>
      </c>
      <c r="AV5" s="39">
        <v>1200</v>
      </c>
    </row>
    <row r="6" spans="1:48" customFormat="1" x14ac:dyDescent="0.35">
      <c r="A6" s="28" t="s">
        <v>68</v>
      </c>
      <c r="B6" s="29">
        <v>5</v>
      </c>
      <c r="C6" s="28"/>
      <c r="D6" s="28"/>
      <c r="E6" s="28" t="s">
        <v>69</v>
      </c>
      <c r="F6" s="28" t="s">
        <v>89</v>
      </c>
      <c r="G6" s="28" t="s">
        <v>86</v>
      </c>
      <c r="H6" s="28" t="s">
        <v>70</v>
      </c>
      <c r="I6" t="s">
        <v>71</v>
      </c>
      <c r="J6" s="28"/>
      <c r="K6" s="28" t="s">
        <v>72</v>
      </c>
      <c r="L6" s="28" t="s">
        <v>73</v>
      </c>
      <c r="M6" s="28"/>
      <c r="N6" s="28" t="s">
        <v>62</v>
      </c>
      <c r="O6" s="28"/>
      <c r="P6" s="28"/>
      <c r="Q6" s="28" t="s">
        <v>55</v>
      </c>
      <c r="R6" s="30">
        <f t="shared" si="3"/>
        <v>13</v>
      </c>
      <c r="S6" s="31">
        <v>13</v>
      </c>
      <c r="T6" s="28" t="s">
        <v>56</v>
      </c>
      <c r="U6" s="40">
        <v>73</v>
      </c>
      <c r="V6" s="40">
        <v>39</v>
      </c>
      <c r="W6" s="40">
        <v>37</v>
      </c>
      <c r="X6" s="40">
        <v>19.5</v>
      </c>
      <c r="Y6" s="32">
        <v>6</v>
      </c>
      <c r="Z6" s="30">
        <f t="shared" si="0"/>
        <v>0.105339</v>
      </c>
      <c r="AA6" s="33">
        <f t="shared" si="4"/>
        <v>3816.2503915928573</v>
      </c>
      <c r="AB6" s="28">
        <v>3200</v>
      </c>
      <c r="AC6" s="34">
        <f t="shared" si="5"/>
        <v>0.83851940298507466</v>
      </c>
      <c r="AD6" s="28" t="s">
        <v>57</v>
      </c>
      <c r="AE6" s="35">
        <v>0.38800000000000001</v>
      </c>
      <c r="AF6" s="34">
        <f t="shared" si="1"/>
        <v>5.0440000000000005</v>
      </c>
      <c r="AG6" s="34">
        <f t="shared" si="13"/>
        <v>18.882519402985075</v>
      </c>
      <c r="AH6" s="36">
        <v>5.5E-2</v>
      </c>
      <c r="AI6" s="34">
        <f t="shared" si="6"/>
        <v>1.4025000000000001</v>
      </c>
      <c r="AJ6" s="36"/>
      <c r="AK6" s="34">
        <f t="shared" si="7"/>
        <v>0</v>
      </c>
      <c r="AL6" s="36">
        <v>0.08</v>
      </c>
      <c r="AM6" s="34">
        <f t="shared" si="8"/>
        <v>2.04</v>
      </c>
      <c r="AN6" s="34">
        <f t="shared" si="9"/>
        <v>1.4025000000000001</v>
      </c>
      <c r="AO6" s="34">
        <f t="shared" si="2"/>
        <v>20.285019402985075</v>
      </c>
      <c r="AP6" s="37">
        <f t="shared" si="10"/>
        <v>4.5410851624231773E-2</v>
      </c>
      <c r="AQ6" s="38">
        <v>21.25</v>
      </c>
      <c r="AR6" s="34">
        <f t="shared" si="11"/>
        <v>22.325019402985074</v>
      </c>
      <c r="AS6" s="38">
        <v>25.5</v>
      </c>
      <c r="AT6" s="38">
        <v>44.99</v>
      </c>
      <c r="AU6" s="37">
        <f t="shared" si="12"/>
        <v>0.43320737941764836</v>
      </c>
      <c r="AV6" s="39">
        <v>1200</v>
      </c>
    </row>
    <row r="7" spans="1:48" customFormat="1" x14ac:dyDescent="0.35">
      <c r="A7" s="28" t="s">
        <v>68</v>
      </c>
      <c r="B7" s="29">
        <v>6</v>
      </c>
      <c r="C7" s="28"/>
      <c r="D7" s="28"/>
      <c r="E7" s="28" t="s">
        <v>69</v>
      </c>
      <c r="F7" s="28" t="s">
        <v>89</v>
      </c>
      <c r="G7" s="28" t="s">
        <v>86</v>
      </c>
      <c r="H7" s="28" t="s">
        <v>70</v>
      </c>
      <c r="I7" t="s">
        <v>71</v>
      </c>
      <c r="J7" s="28"/>
      <c r="K7" s="28" t="s">
        <v>72</v>
      </c>
      <c r="L7" s="28" t="s">
        <v>73</v>
      </c>
      <c r="M7" s="28"/>
      <c r="N7" s="28" t="s">
        <v>62</v>
      </c>
      <c r="O7" s="28"/>
      <c r="P7" s="28"/>
      <c r="Q7" s="28" t="s">
        <v>55</v>
      </c>
      <c r="R7" s="30">
        <f t="shared" si="3"/>
        <v>14</v>
      </c>
      <c r="S7" s="31">
        <v>14</v>
      </c>
      <c r="T7" s="28" t="s">
        <v>56</v>
      </c>
      <c r="U7" s="40">
        <v>73</v>
      </c>
      <c r="V7" s="40">
        <v>39</v>
      </c>
      <c r="W7" s="40">
        <v>39.5</v>
      </c>
      <c r="X7" s="40">
        <v>20.5</v>
      </c>
      <c r="Y7" s="32">
        <v>6</v>
      </c>
      <c r="Z7" s="30">
        <f t="shared" si="0"/>
        <v>0.1124565</v>
      </c>
      <c r="AA7" s="33">
        <f t="shared" si="4"/>
        <v>3574.7155566819174</v>
      </c>
      <c r="AB7" s="28">
        <v>3200</v>
      </c>
      <c r="AC7" s="34">
        <f t="shared" si="5"/>
        <v>0.89517611940298503</v>
      </c>
      <c r="AD7" s="28" t="s">
        <v>57</v>
      </c>
      <c r="AE7" s="35">
        <v>0.38800000000000001</v>
      </c>
      <c r="AF7" s="34">
        <f t="shared" si="1"/>
        <v>5.4320000000000004</v>
      </c>
      <c r="AG7" s="34">
        <f t="shared" si="13"/>
        <v>20.327176119402985</v>
      </c>
      <c r="AH7" s="36">
        <v>5.5E-2</v>
      </c>
      <c r="AI7" s="34">
        <f t="shared" si="6"/>
        <v>1.54</v>
      </c>
      <c r="AJ7" s="36"/>
      <c r="AK7" s="34">
        <f t="shared" si="7"/>
        <v>0</v>
      </c>
      <c r="AL7" s="36">
        <v>0.08</v>
      </c>
      <c r="AM7" s="34">
        <f t="shared" si="8"/>
        <v>2.2400000000000002</v>
      </c>
      <c r="AN7" s="34">
        <f t="shared" si="9"/>
        <v>1.54</v>
      </c>
      <c r="AO7" s="34">
        <f t="shared" si="2"/>
        <v>21.867176119402984</v>
      </c>
      <c r="AP7" s="37">
        <f t="shared" si="10"/>
        <v>6.948186725944748E-2</v>
      </c>
      <c r="AQ7" s="38">
        <v>23.5</v>
      </c>
      <c r="AR7" s="34">
        <f t="shared" si="11"/>
        <v>24.107176119402986</v>
      </c>
      <c r="AS7" s="38">
        <v>28</v>
      </c>
      <c r="AT7" s="38">
        <v>49.99</v>
      </c>
      <c r="AU7" s="37">
        <f t="shared" si="12"/>
        <v>0.43988797759551912</v>
      </c>
      <c r="AV7" s="39">
        <v>800</v>
      </c>
    </row>
    <row r="8" spans="1:48" customFormat="1" x14ac:dyDescent="0.35">
      <c r="A8" s="28" t="s">
        <v>68</v>
      </c>
      <c r="B8" s="29">
        <v>7</v>
      </c>
      <c r="C8" s="28"/>
      <c r="D8" s="28"/>
      <c r="E8" s="28" t="s">
        <v>69</v>
      </c>
      <c r="F8" s="28" t="s">
        <v>89</v>
      </c>
      <c r="G8" s="28" t="s">
        <v>86</v>
      </c>
      <c r="H8" s="28" t="s">
        <v>70</v>
      </c>
      <c r="I8" t="s">
        <v>71</v>
      </c>
      <c r="J8" s="28"/>
      <c r="K8" s="28" t="s">
        <v>72</v>
      </c>
      <c r="L8" s="28" t="s">
        <v>73</v>
      </c>
      <c r="M8" s="28"/>
      <c r="N8" s="28" t="s">
        <v>62</v>
      </c>
      <c r="O8" s="28"/>
      <c r="P8" s="28"/>
      <c r="Q8" s="28" t="s">
        <v>55</v>
      </c>
      <c r="R8" s="30">
        <f t="shared" si="3"/>
        <v>15</v>
      </c>
      <c r="S8" s="31">
        <v>15</v>
      </c>
      <c r="T8" s="28" t="s">
        <v>56</v>
      </c>
      <c r="U8" s="40">
        <v>73</v>
      </c>
      <c r="V8" s="40">
        <v>39</v>
      </c>
      <c r="W8" s="40">
        <v>39.5</v>
      </c>
      <c r="X8" s="40">
        <v>21.5</v>
      </c>
      <c r="Y8" s="32">
        <v>6</v>
      </c>
      <c r="Z8" s="30">
        <f t="shared" si="0"/>
        <v>0.1124565</v>
      </c>
      <c r="AA8" s="33">
        <f t="shared" si="4"/>
        <v>3574.7155566819174</v>
      </c>
      <c r="AB8" s="28">
        <v>3200</v>
      </c>
      <c r="AC8" s="34">
        <f t="shared" si="5"/>
        <v>0.89517611940298503</v>
      </c>
      <c r="AD8" s="28" t="s">
        <v>57</v>
      </c>
      <c r="AE8" s="35">
        <v>0.38800000000000001</v>
      </c>
      <c r="AF8" s="34">
        <f t="shared" si="1"/>
        <v>5.82</v>
      </c>
      <c r="AG8" s="34">
        <f t="shared" si="13"/>
        <v>21.715176119402983</v>
      </c>
      <c r="AH8" s="36">
        <v>5.5E-2</v>
      </c>
      <c r="AI8" s="34">
        <f t="shared" si="6"/>
        <v>1.65</v>
      </c>
      <c r="AJ8" s="36"/>
      <c r="AK8" s="34">
        <f t="shared" si="7"/>
        <v>0</v>
      </c>
      <c r="AL8" s="36">
        <v>0.08</v>
      </c>
      <c r="AM8" s="34">
        <f t="shared" si="8"/>
        <v>2.4</v>
      </c>
      <c r="AN8" s="34">
        <f t="shared" si="9"/>
        <v>1.65</v>
      </c>
      <c r="AO8" s="34">
        <f t="shared" si="2"/>
        <v>23.365176119402982</v>
      </c>
      <c r="AP8" s="37">
        <f t="shared" si="10"/>
        <v>5.7371864083837591E-3</v>
      </c>
      <c r="AQ8" s="38">
        <v>23.5</v>
      </c>
      <c r="AR8" s="34">
        <f t="shared" si="11"/>
        <v>25.76517611940298</v>
      </c>
      <c r="AS8" s="38">
        <v>30</v>
      </c>
      <c r="AT8" s="38">
        <v>54.99</v>
      </c>
      <c r="AU8" s="37">
        <f t="shared" si="12"/>
        <v>0.45444626295690127</v>
      </c>
      <c r="AV8" s="39">
        <v>400</v>
      </c>
    </row>
    <row r="9" spans="1:48" customFormat="1" x14ac:dyDescent="0.35">
      <c r="A9" s="28" t="s">
        <v>48</v>
      </c>
      <c r="B9" s="29">
        <v>8</v>
      </c>
      <c r="C9" s="28"/>
      <c r="D9" s="28"/>
      <c r="E9" s="28" t="s">
        <v>64</v>
      </c>
      <c r="F9" s="28" t="s">
        <v>88</v>
      </c>
      <c r="G9" s="28" t="s">
        <v>86</v>
      </c>
      <c r="H9" s="28" t="s">
        <v>74</v>
      </c>
      <c r="I9" t="s">
        <v>75</v>
      </c>
      <c r="J9" s="28"/>
      <c r="K9" s="28" t="s">
        <v>67</v>
      </c>
      <c r="L9" s="28" t="s">
        <v>76</v>
      </c>
      <c r="M9" s="28"/>
      <c r="N9" s="28" t="s">
        <v>62</v>
      </c>
      <c r="O9" s="28"/>
      <c r="P9" s="28"/>
      <c r="Q9" s="28" t="s">
        <v>55</v>
      </c>
      <c r="R9" s="30">
        <f t="shared" si="3"/>
        <v>9.43</v>
      </c>
      <c r="S9" s="31">
        <v>9.43</v>
      </c>
      <c r="T9" s="28" t="s">
        <v>56</v>
      </c>
      <c r="U9" s="40">
        <v>73</v>
      </c>
      <c r="V9" s="40">
        <v>39</v>
      </c>
      <c r="W9" s="40">
        <v>35</v>
      </c>
      <c r="X9" s="40">
        <v>12.82</v>
      </c>
      <c r="Y9" s="32">
        <v>6</v>
      </c>
      <c r="Z9" s="30">
        <f t="shared" si="0"/>
        <v>9.9644999999999997E-2</v>
      </c>
      <c r="AA9" s="33">
        <f t="shared" si="4"/>
        <v>4034.3218425410209</v>
      </c>
      <c r="AB9" s="28">
        <v>3200</v>
      </c>
      <c r="AC9" s="34">
        <f t="shared" si="5"/>
        <v>0.79319402985074616</v>
      </c>
      <c r="AD9" s="28" t="s">
        <v>57</v>
      </c>
      <c r="AE9" s="35">
        <v>0.38800000000000001</v>
      </c>
      <c r="AF9" s="34">
        <f t="shared" si="1"/>
        <v>3.6588400000000001</v>
      </c>
      <c r="AG9" s="34">
        <f t="shared" si="13"/>
        <v>13.882034029850745</v>
      </c>
      <c r="AH9" s="36">
        <v>5.5E-2</v>
      </c>
      <c r="AI9" s="34">
        <f t="shared" si="6"/>
        <v>1.0037499999999999</v>
      </c>
      <c r="AJ9" s="36"/>
      <c r="AK9" s="34">
        <f t="shared" si="7"/>
        <v>0</v>
      </c>
      <c r="AL9" s="36">
        <v>0.08</v>
      </c>
      <c r="AM9" s="34">
        <f t="shared" si="8"/>
        <v>1.46</v>
      </c>
      <c r="AN9" s="34">
        <f t="shared" si="9"/>
        <v>1.0037499999999999</v>
      </c>
      <c r="AO9" s="34">
        <f t="shared" si="2"/>
        <v>14.885784029850745</v>
      </c>
      <c r="AP9" s="37">
        <f t="shared" si="10"/>
        <v>3.9626836783822894E-2</v>
      </c>
      <c r="AQ9" s="38">
        <v>15.5</v>
      </c>
      <c r="AR9" s="34">
        <f t="shared" si="11"/>
        <v>16.345784029850744</v>
      </c>
      <c r="AS9" s="38">
        <v>18.25</v>
      </c>
      <c r="AT9" s="38">
        <v>34.99</v>
      </c>
      <c r="AU9" s="37">
        <f t="shared" si="12"/>
        <v>0.47842240640182915</v>
      </c>
      <c r="AV9" s="39">
        <v>1200</v>
      </c>
    </row>
    <row r="10" spans="1:48" customFormat="1" x14ac:dyDescent="0.35">
      <c r="A10" s="28" t="s">
        <v>77</v>
      </c>
      <c r="B10" s="29">
        <v>9</v>
      </c>
      <c r="C10" s="28"/>
      <c r="D10" s="28"/>
      <c r="E10" s="28" t="s">
        <v>64</v>
      </c>
      <c r="F10" s="28" t="s">
        <v>88</v>
      </c>
      <c r="G10" s="28" t="s">
        <v>86</v>
      </c>
      <c r="H10" s="28" t="s">
        <v>78</v>
      </c>
      <c r="I10" t="s">
        <v>79</v>
      </c>
      <c r="J10" s="28"/>
      <c r="K10" s="28" t="s">
        <v>80</v>
      </c>
      <c r="L10" s="28" t="s">
        <v>53</v>
      </c>
      <c r="M10" s="28"/>
      <c r="N10" s="28" t="s">
        <v>81</v>
      </c>
      <c r="O10" s="28"/>
      <c r="P10" s="28"/>
      <c r="Q10" s="28" t="s">
        <v>55</v>
      </c>
      <c r="R10" s="30">
        <f t="shared" si="3"/>
        <v>5.2</v>
      </c>
      <c r="S10" s="31">
        <v>5.2</v>
      </c>
      <c r="T10" s="28" t="s">
        <v>56</v>
      </c>
      <c r="U10" s="40">
        <v>67</v>
      </c>
      <c r="V10" s="40">
        <v>39</v>
      </c>
      <c r="W10" s="40">
        <v>15</v>
      </c>
      <c r="X10" s="40">
        <v>7.72</v>
      </c>
      <c r="Y10" s="32">
        <v>6</v>
      </c>
      <c r="Z10" s="30">
        <f t="shared" si="0"/>
        <v>3.9195000000000001E-2</v>
      </c>
      <c r="AA10" s="33">
        <f t="shared" si="4"/>
        <v>10256.410256410258</v>
      </c>
      <c r="AB10" s="28">
        <v>3200</v>
      </c>
      <c r="AC10" s="34">
        <f t="shared" si="5"/>
        <v>0.31199999999999994</v>
      </c>
      <c r="AD10" s="28" t="s">
        <v>57</v>
      </c>
      <c r="AE10" s="35">
        <v>0.38800000000000001</v>
      </c>
      <c r="AF10" s="34">
        <f t="shared" si="1"/>
        <v>2.0176000000000003</v>
      </c>
      <c r="AG10" s="34">
        <f t="shared" si="13"/>
        <v>7.5296000000000003</v>
      </c>
      <c r="AH10" s="36">
        <v>5.5E-2</v>
      </c>
      <c r="AI10" s="34">
        <f t="shared" si="6"/>
        <v>0.56374999999999997</v>
      </c>
      <c r="AJ10" s="36"/>
      <c r="AK10" s="34">
        <f t="shared" si="7"/>
        <v>0</v>
      </c>
      <c r="AL10" s="36">
        <v>0.08</v>
      </c>
      <c r="AM10" s="34">
        <f t="shared" si="8"/>
        <v>0.82000000000000006</v>
      </c>
      <c r="AN10" s="34">
        <f t="shared" si="9"/>
        <v>0.56374999999999997</v>
      </c>
      <c r="AO10" s="34">
        <f t="shared" si="2"/>
        <v>8.0933500000000009</v>
      </c>
      <c r="AP10" s="37">
        <f t="shared" si="10"/>
        <v>7.5045714285714174E-2</v>
      </c>
      <c r="AQ10" s="38">
        <v>8.75</v>
      </c>
      <c r="AR10" s="34">
        <f t="shared" si="11"/>
        <v>8.9133500000000012</v>
      </c>
      <c r="AS10" s="38">
        <v>10.25</v>
      </c>
      <c r="AT10" s="38">
        <v>19.989999999999998</v>
      </c>
      <c r="AU10" s="37">
        <f t="shared" si="12"/>
        <v>0.48724362181090541</v>
      </c>
      <c r="AV10" s="39">
        <v>1200</v>
      </c>
    </row>
    <row r="11" spans="1:48" customFormat="1" x14ac:dyDescent="0.35">
      <c r="A11" s="28" t="s">
        <v>77</v>
      </c>
      <c r="B11" s="29">
        <v>10</v>
      </c>
      <c r="C11" s="28"/>
      <c r="D11" s="28"/>
      <c r="E11" s="28" t="s">
        <v>64</v>
      </c>
      <c r="F11" s="28" t="s">
        <v>88</v>
      </c>
      <c r="G11" s="28" t="s">
        <v>86</v>
      </c>
      <c r="H11" s="28" t="s">
        <v>78</v>
      </c>
      <c r="I11" t="s">
        <v>79</v>
      </c>
      <c r="J11" s="28"/>
      <c r="K11" s="28" t="s">
        <v>80</v>
      </c>
      <c r="L11" s="28" t="s">
        <v>53</v>
      </c>
      <c r="M11" s="28"/>
      <c r="N11" s="28" t="s">
        <v>81</v>
      </c>
      <c r="O11" s="28"/>
      <c r="P11" s="28"/>
      <c r="Q11" s="28" t="s">
        <v>55</v>
      </c>
      <c r="R11" s="30">
        <f t="shared" si="3"/>
        <v>5.6</v>
      </c>
      <c r="S11" s="31">
        <v>5.6</v>
      </c>
      <c r="T11" s="28" t="s">
        <v>56</v>
      </c>
      <c r="U11" s="40">
        <v>73</v>
      </c>
      <c r="V11" s="40">
        <v>39</v>
      </c>
      <c r="W11" s="40">
        <v>15</v>
      </c>
      <c r="X11" s="40">
        <v>8.4499999999999993</v>
      </c>
      <c r="Y11" s="32">
        <v>6</v>
      </c>
      <c r="Z11" s="30">
        <f t="shared" si="0"/>
        <v>4.2705E-2</v>
      </c>
      <c r="AA11" s="33">
        <f t="shared" si="4"/>
        <v>9413.417632595716</v>
      </c>
      <c r="AB11" s="28">
        <v>3200</v>
      </c>
      <c r="AC11" s="34">
        <f t="shared" si="5"/>
        <v>0.33994029850746266</v>
      </c>
      <c r="AD11" s="28" t="s">
        <v>57</v>
      </c>
      <c r="AE11" s="35">
        <v>0.38800000000000001</v>
      </c>
      <c r="AF11" s="34">
        <f t="shared" si="1"/>
        <v>2.1728000000000001</v>
      </c>
      <c r="AG11" s="34">
        <f t="shared" si="13"/>
        <v>8.1127402985074628</v>
      </c>
      <c r="AH11" s="36">
        <v>5.5E-2</v>
      </c>
      <c r="AI11" s="34">
        <f t="shared" si="6"/>
        <v>0.60499999999999998</v>
      </c>
      <c r="AJ11" s="36"/>
      <c r="AK11" s="34">
        <f t="shared" si="7"/>
        <v>0</v>
      </c>
      <c r="AL11" s="36">
        <v>0.08</v>
      </c>
      <c r="AM11" s="34">
        <f t="shared" si="8"/>
        <v>0.88</v>
      </c>
      <c r="AN11" s="34">
        <f t="shared" si="9"/>
        <v>0.60499999999999998</v>
      </c>
      <c r="AO11" s="34">
        <f t="shared" si="2"/>
        <v>8.7177402985074632</v>
      </c>
      <c r="AP11" s="37">
        <f t="shared" si="10"/>
        <v>8.2343126472898612E-2</v>
      </c>
      <c r="AQ11" s="38">
        <v>9.5</v>
      </c>
      <c r="AR11" s="34">
        <f t="shared" si="11"/>
        <v>9.597740298507464</v>
      </c>
      <c r="AS11" s="38">
        <v>11</v>
      </c>
      <c r="AT11" s="38">
        <v>19.989999999999998</v>
      </c>
      <c r="AU11" s="37">
        <f t="shared" si="12"/>
        <v>0.44972486243121557</v>
      </c>
      <c r="AV11" s="39">
        <v>1200</v>
      </c>
    </row>
    <row r="12" spans="1:48" customFormat="1" x14ac:dyDescent="0.35">
      <c r="A12" s="28" t="s">
        <v>82</v>
      </c>
      <c r="B12" s="29">
        <v>11</v>
      </c>
      <c r="C12" s="28"/>
      <c r="D12" s="28"/>
      <c r="E12" s="28" t="s">
        <v>64</v>
      </c>
      <c r="F12" s="28" t="s">
        <v>88</v>
      </c>
      <c r="G12" s="28" t="s">
        <v>86</v>
      </c>
      <c r="H12" s="28" t="s">
        <v>83</v>
      </c>
      <c r="I12" t="s">
        <v>84</v>
      </c>
      <c r="J12" s="28"/>
      <c r="K12" s="28" t="s">
        <v>67</v>
      </c>
      <c r="L12" s="28" t="s">
        <v>53</v>
      </c>
      <c r="M12" s="28"/>
      <c r="N12" s="28" t="s">
        <v>85</v>
      </c>
      <c r="O12" s="28"/>
      <c r="P12" s="28"/>
      <c r="Q12" s="28" t="s">
        <v>55</v>
      </c>
      <c r="R12" s="30">
        <f t="shared" si="3"/>
        <v>5.3</v>
      </c>
      <c r="S12" s="31">
        <v>5.3</v>
      </c>
      <c r="T12" s="28" t="s">
        <v>56</v>
      </c>
      <c r="U12" s="40">
        <v>73</v>
      </c>
      <c r="V12" s="40">
        <v>39</v>
      </c>
      <c r="W12" s="40">
        <v>25</v>
      </c>
      <c r="X12" s="40">
        <v>16</v>
      </c>
      <c r="Y12" s="32">
        <v>6</v>
      </c>
      <c r="Z12" s="30">
        <f t="shared" si="0"/>
        <v>7.1175000000000002E-2</v>
      </c>
      <c r="AA12" s="33">
        <f t="shared" si="4"/>
        <v>5648.0505795574281</v>
      </c>
      <c r="AB12" s="28">
        <v>3200</v>
      </c>
      <c r="AC12" s="34">
        <f t="shared" si="5"/>
        <v>0.56656716417910458</v>
      </c>
      <c r="AD12" s="28" t="s">
        <v>57</v>
      </c>
      <c r="AE12" s="35">
        <v>0.38800000000000001</v>
      </c>
      <c r="AF12" s="34">
        <f t="shared" si="1"/>
        <v>2.0564</v>
      </c>
      <c r="AG12" s="34">
        <f t="shared" si="13"/>
        <v>7.922967164179104</v>
      </c>
      <c r="AH12" s="36">
        <v>5.5E-2</v>
      </c>
      <c r="AI12" s="34">
        <f t="shared" si="6"/>
        <v>0.56374999999999997</v>
      </c>
      <c r="AJ12" s="36"/>
      <c r="AK12" s="34">
        <f t="shared" si="7"/>
        <v>0</v>
      </c>
      <c r="AL12" s="36">
        <v>0.08</v>
      </c>
      <c r="AM12" s="34">
        <f t="shared" si="8"/>
        <v>0.82000000000000006</v>
      </c>
      <c r="AN12" s="34">
        <f t="shared" si="9"/>
        <v>0.56374999999999997</v>
      </c>
      <c r="AO12" s="34">
        <f t="shared" si="2"/>
        <v>8.4867171641791046</v>
      </c>
      <c r="AP12" s="37">
        <f t="shared" si="10"/>
        <v>8.94080295945167E-2</v>
      </c>
      <c r="AQ12" s="38">
        <v>9.32</v>
      </c>
      <c r="AR12" s="34">
        <f t="shared" si="11"/>
        <v>9.3067171641791049</v>
      </c>
      <c r="AS12" s="38">
        <v>10.25</v>
      </c>
      <c r="AT12" s="38">
        <v>19.989999999999998</v>
      </c>
      <c r="AU12" s="37">
        <f t="shared" si="12"/>
        <v>0.48724362181090541</v>
      </c>
      <c r="AV12" s="39">
        <v>1400</v>
      </c>
    </row>
    <row r="13" spans="1:48" customFormat="1" x14ac:dyDescent="0.35">
      <c r="A13" s="28" t="s">
        <v>82</v>
      </c>
      <c r="B13" s="29">
        <v>12</v>
      </c>
      <c r="C13" s="28"/>
      <c r="D13" s="28"/>
      <c r="E13" s="28" t="s">
        <v>64</v>
      </c>
      <c r="F13" s="28" t="s">
        <v>88</v>
      </c>
      <c r="G13" s="28" t="s">
        <v>86</v>
      </c>
      <c r="H13" s="28" t="s">
        <v>83</v>
      </c>
      <c r="I13" t="s">
        <v>84</v>
      </c>
      <c r="J13" s="28"/>
      <c r="K13" s="28" t="s">
        <v>67</v>
      </c>
      <c r="L13" s="28" t="s">
        <v>53</v>
      </c>
      <c r="M13" s="28"/>
      <c r="N13" s="28" t="s">
        <v>85</v>
      </c>
      <c r="O13" s="28"/>
      <c r="P13" s="28"/>
      <c r="Q13" s="28" t="s">
        <v>55</v>
      </c>
      <c r="R13" s="30">
        <f t="shared" si="3"/>
        <v>5.75</v>
      </c>
      <c r="S13" s="31">
        <v>5.75</v>
      </c>
      <c r="T13" s="28" t="s">
        <v>56</v>
      </c>
      <c r="U13" s="40">
        <v>73</v>
      </c>
      <c r="V13" s="40">
        <v>39</v>
      </c>
      <c r="W13" s="40">
        <v>28</v>
      </c>
      <c r="X13" s="40">
        <v>18</v>
      </c>
      <c r="Y13" s="32">
        <v>6</v>
      </c>
      <c r="Z13" s="30">
        <f t="shared" si="0"/>
        <v>7.9715999999999995E-2</v>
      </c>
      <c r="AA13" s="33">
        <f t="shared" si="4"/>
        <v>5042.9023031762754</v>
      </c>
      <c r="AB13" s="28">
        <v>3200</v>
      </c>
      <c r="AC13" s="34">
        <f t="shared" si="5"/>
        <v>0.63455522388059704</v>
      </c>
      <c r="AD13" s="28" t="s">
        <v>57</v>
      </c>
      <c r="AE13" s="35">
        <v>0.38800000000000001</v>
      </c>
      <c r="AF13" s="34">
        <f t="shared" si="1"/>
        <v>2.2309999999999999</v>
      </c>
      <c r="AG13" s="34">
        <f t="shared" si="13"/>
        <v>8.6155552238805981</v>
      </c>
      <c r="AH13" s="36">
        <v>5.5E-2</v>
      </c>
      <c r="AI13" s="34">
        <f t="shared" si="6"/>
        <v>0.60499999999999998</v>
      </c>
      <c r="AJ13" s="36"/>
      <c r="AK13" s="34">
        <f t="shared" si="7"/>
        <v>0</v>
      </c>
      <c r="AL13" s="36">
        <v>0.08</v>
      </c>
      <c r="AM13" s="34">
        <f t="shared" si="8"/>
        <v>0.88</v>
      </c>
      <c r="AN13" s="34">
        <f t="shared" si="9"/>
        <v>0.60499999999999998</v>
      </c>
      <c r="AO13" s="34">
        <f t="shared" si="2"/>
        <v>9.2205552238805986</v>
      </c>
      <c r="AP13" s="37">
        <f t="shared" si="10"/>
        <v>0.21527189583994905</v>
      </c>
      <c r="AQ13" s="38">
        <v>11.75</v>
      </c>
      <c r="AR13" s="34">
        <f t="shared" si="11"/>
        <v>10.100555223880599</v>
      </c>
      <c r="AS13" s="38">
        <v>11</v>
      </c>
      <c r="AT13" s="38">
        <v>24.99</v>
      </c>
      <c r="AU13" s="37">
        <f t="shared" si="12"/>
        <v>0.55982392957182869</v>
      </c>
      <c r="AV13" s="39">
        <v>1400</v>
      </c>
    </row>
    <row r="15" spans="1:48" ht="15" customHeight="1" x14ac:dyDescent="0.35"/>
    <row r="16" spans="1:48" ht="15" customHeight="1" x14ac:dyDescent="0.35"/>
    <row r="17" ht="15" customHeight="1" x14ac:dyDescent="0.35"/>
  </sheetData>
  <sheetProtection insertRows="0" deleteRows="0" sort="0"/>
  <protectedRanges>
    <protectedRange sqref="AQ1 B2:F13 J2:AV13 B14:AV214 H2:H13" name="Range1"/>
    <protectedRange sqref="G2:G1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2025-05-01T22:11:48Z</dcterms:created>
  <dcterms:modified xsi:type="dcterms:W3CDTF">2025-05-01T22:32:26Z</dcterms:modified>
</cp:coreProperties>
</file>