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304E4BA-0CE2-4066-B756-EDE6AC4EFB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em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" i="8" l="1"/>
  <c r="AR5" i="8"/>
  <c r="AR6" i="8"/>
  <c r="AR3" i="8"/>
  <c r="AV4" i="8"/>
  <c r="AV5" i="8"/>
  <c r="AV6" i="8"/>
  <c r="AV3" i="8"/>
  <c r="AU6" i="8"/>
  <c r="AL6" i="8"/>
  <c r="AJ6" i="8"/>
  <c r="AG6" i="8"/>
  <c r="AD6" i="8"/>
  <c r="X6" i="8"/>
  <c r="Y6" i="8" s="1"/>
  <c r="AA6" i="8" s="1"/>
  <c r="AU5" i="8"/>
  <c r="AL5" i="8"/>
  <c r="AJ5" i="8"/>
  <c r="AG5" i="8"/>
  <c r="AD5" i="8"/>
  <c r="X5" i="8"/>
  <c r="Y5" i="8" s="1"/>
  <c r="AA5" i="8" s="1"/>
  <c r="AU4" i="8"/>
  <c r="AL4" i="8"/>
  <c r="AJ4" i="8"/>
  <c r="AG4" i="8"/>
  <c r="AD4" i="8"/>
  <c r="X4" i="8"/>
  <c r="AU3" i="8"/>
  <c r="AL3" i="8"/>
  <c r="AJ3" i="8"/>
  <c r="AG3" i="8"/>
  <c r="AD3" i="8"/>
  <c r="X3" i="8"/>
  <c r="Y3" i="8" l="1"/>
  <c r="AA3" i="8" s="1"/>
  <c r="AE3" i="8" s="1"/>
  <c r="Y4" i="8"/>
  <c r="AA4" i="8" s="1"/>
  <c r="AE4" i="8" s="1"/>
  <c r="AM3" i="8"/>
  <c r="AM6" i="8"/>
  <c r="AM4" i="8"/>
  <c r="AM5" i="8"/>
  <c r="AE5" i="8"/>
  <c r="AN5" i="8" s="1"/>
  <c r="AO5" i="8" s="1"/>
  <c r="AT5" i="8" s="1"/>
  <c r="AE6" i="8"/>
  <c r="AN4" i="8" l="1"/>
  <c r="AO4" i="8" s="1"/>
  <c r="AT4" i="8" s="1"/>
  <c r="AN3" i="8"/>
  <c r="AO3" i="8" s="1"/>
  <c r="AT3" i="8" s="1"/>
  <c r="AN6" i="8"/>
  <c r="AO6" i="8" s="1"/>
  <c r="AT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2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2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A2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2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E2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2" authorId="0" shapeId="0" xr:uid="{64D80515-8660-49EE-840E-67AED0D87C67}">
      <text>
        <r>
          <rPr>
            <sz val="11"/>
            <rFont val="Calibri"/>
            <family val="2"/>
          </rPr>
          <t>[JLA Domestic Price]*[DA %]</t>
        </r>
      </text>
    </comment>
    <comment ref="AJ2" authorId="0" shapeId="0" xr:uid="{FD14D178-61AC-45C9-9E8A-C41741F15B03}">
      <text>
        <r>
          <rPr>
            <sz val="11"/>
            <rFont val="Calibri"/>
            <family val="2"/>
          </rPr>
          <t>[JLA Domestic Price]*[Load 1 %]</t>
        </r>
      </text>
    </comment>
    <comment ref="AL2" authorId="0" shapeId="0" xr:uid="{3C007723-DFB6-4E1E-A509-B4AFAD5961F3}">
      <text>
        <r>
          <rPr>
            <sz val="11"/>
            <rFont val="Calibri"/>
            <family val="2"/>
          </rPr>
          <t>[JLA Domestic Price]*[Warehouse Charge %]</t>
        </r>
      </text>
    </comment>
    <comment ref="AM2" authorId="0" shapeId="0" xr:uid="{5824991B-1B5A-470D-BF6B-621A217785C1}">
      <text>
        <r>
          <rPr>
            <sz val="11"/>
            <rFont val="Calibri"/>
            <family val="2"/>
          </rPr>
          <t>[DA $]+[Load 1 $]+[Warehouse Charge $]</t>
        </r>
      </text>
    </comment>
    <comment ref="AN2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O2" authorId="0" shapeId="0" xr:uid="{8D8FAF86-4DB3-4399-AED5-5C9C5649FBF9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R2" authorId="0" shapeId="0" xr:uid="{23FBE03B-0A1F-4D92-BBF0-6A713FF196B1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T2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AU2" authorId="0" shapeId="0" xr:uid="{B9FE1101-5000-4ECD-B76D-64AA6FFF36CA}">
      <text>
        <r>
          <rPr>
            <sz val="11"/>
            <rFont val="Calibri"/>
            <family val="2"/>
          </rPr>
          <t>[JLA Domestic Price]*[Total Quantity]</t>
        </r>
      </text>
    </comment>
    <comment ref="AV2" authorId="0" shapeId="0" xr:uid="{579D8203-8123-4E04-A446-A049534D8C69}">
      <text>
        <r>
          <rPr>
            <sz val="11"/>
            <rFont val="Calibri"/>
            <family val="2"/>
          </rPr>
          <t>[Suggested Retail price]*[Total Quantity]</t>
        </r>
      </text>
    </comment>
  </commentList>
</comments>
</file>

<file path=xl/sharedStrings.xml><?xml version="1.0" encoding="utf-8"?>
<sst xmlns="http://schemas.openxmlformats.org/spreadsheetml/2006/main" count="86" uniqueCount="72">
  <si>
    <t>Brand</t>
  </si>
  <si>
    <t>Package Type</t>
  </si>
  <si>
    <t>Copy the formula price to here if no given value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</si>
  <si>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</si>
  <si>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</si>
  <si>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</si>
  <si>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</si>
  <si>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</si>
  <si>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</si>
  <si>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</si>
  <si>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</si>
  <si>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</si>
  <si>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</si>
  <si>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</si>
  <si>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</si>
  <si>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</si>
  <si>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</si>
  <si>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</si>
  <si>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</si>
  <si>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</si>
  <si>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</si>
  <si>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</si>
  <si>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</si>
  <si>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</si>
  <si>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</si>
  <si>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</si>
  <si>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</si>
  <si>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</si>
  <si>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</si>
  <si>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</si>
  <si>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</si>
  <si>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</si>
  <si>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</si>
  <si>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</si>
  <si>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</si>
  <si>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</si>
  <si>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</si>
  <si>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</si>
  <si>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</si>
  <si>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</si>
  <si>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Total Quantity</t>
  </si>
  <si>
    <t>Total Cost</t>
  </si>
  <si>
    <t>Total Sales</t>
  </si>
  <si>
    <t>Product Category</t>
  </si>
  <si>
    <t>free text</t>
  </si>
  <si>
    <t>Description-Short</t>
  </si>
  <si>
    <t>Unit of Measure</t>
  </si>
  <si>
    <t>Retailer Selling Price Total</t>
  </si>
  <si>
    <t>JLA Domestic Price</t>
  </si>
  <si>
    <t>Retail Markup %</t>
  </si>
  <si>
    <t xml:space="preserve">Carrera </t>
  </si>
  <si>
    <t>lotion dispenser</t>
  </si>
  <si>
    <t>tumbler</t>
  </si>
  <si>
    <t>soap dish</t>
  </si>
  <si>
    <t>cotton jar</t>
  </si>
  <si>
    <t>LUXURY HOTEL</t>
  </si>
  <si>
    <t xml:space="preserve">glass lotion dispenser with stainless steel pump.with iridescent finish </t>
  </si>
  <si>
    <t xml:space="preserve">glass tumbler,with iridescent finish </t>
  </si>
  <si>
    <t xml:space="preserve">glass soap dish,with iridescent finish </t>
  </si>
  <si>
    <t>glass cotton jar with iridescent finish, stainless steel cover</t>
  </si>
  <si>
    <t>3.46x3.46x7.52''</t>
  </si>
  <si>
    <t>3.43x3.43x4.02''</t>
  </si>
  <si>
    <t>5.51x3.78x0.91"</t>
  </si>
  <si>
    <t>4.25x4.75"</t>
  </si>
  <si>
    <t>H-CAR-JAR</t>
  </si>
  <si>
    <t>H-CAR-LOT</t>
  </si>
  <si>
    <t>H-CAR-TUM</t>
  </si>
  <si>
    <t>H-CAR-SOA</t>
  </si>
  <si>
    <t>Piece</t>
  </si>
  <si>
    <t>8424.89.9000</t>
  </si>
  <si>
    <t>7013.99.9090</t>
  </si>
  <si>
    <t>7013.99.8090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</si>
</sst>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$-409]#,##0.00;\-[$$-409]#,##0.00"/>
    <numFmt numFmtId="166" formatCode="_(* #,##0_);_(* \(#,##0\);_(* &quot;-&quot;??_);_(@_)"/>
    <numFmt numFmtId="167" formatCode="0.0%"/>
    <numFmt numFmtId="168" formatCode="_ &quot;￥&quot;* #,##0.00_ ;_ &quot;￥&quot;* \-#,##0.00_ ;_ &quot;￥&quot;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/>
    <xf numFmtId="165" fontId="9" fillId="0" borderId="0"/>
    <xf numFmtId="165" fontId="3" fillId="0" borderId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64" fontId="1" fillId="6" borderId="2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64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64" fontId="6" fillId="5" borderId="1" xfId="1" applyNumberFormat="1" applyFont="1" applyFill="1" applyBorder="1" applyAlignment="1">
      <alignment wrapText="1"/>
    </xf>
    <xf numFmtId="164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64" fontId="7" fillId="7" borderId="1" xfId="1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wrapText="1"/>
    </xf>
    <xf numFmtId="0" fontId="5" fillId="0" borderId="0" xfId="0" applyFont="1"/>
    <xf numFmtId="164" fontId="2" fillId="0" borderId="0" xfId="0" applyNumberFormat="1" applyFont="1"/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64" fontId="7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5" fontId="0" fillId="0" borderId="1" xfId="0" applyNumberFormat="1" applyBorder="1" applyAlignment="1"/>
    <xf numFmtId="164" fontId="0" fillId="0" borderId="2" xfId="0" applyNumberFormat="1" applyBorder="1" applyAlignment="1"/>
    <xf numFmtId="164" fontId="0" fillId="0" borderId="1" xfId="0" applyNumberFormat="1" applyBorder="1" applyAlignment="1"/>
    <xf numFmtId="2" fontId="0" fillId="0" borderId="1" xfId="0" applyNumberFormat="1" applyBorder="1" applyAlignment="1"/>
    <xf numFmtId="2" fontId="0" fillId="2" borderId="1" xfId="0" applyNumberFormat="1" applyFill="1" applyBorder="1" applyAlignment="1"/>
    <xf numFmtId="1" fontId="0" fillId="2" borderId="1" xfId="0" applyNumberFormat="1" applyFill="1" applyBorder="1" applyAlignment="1"/>
    <xf numFmtId="164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166" fontId="8" fillId="0" borderId="1" xfId="1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/>
    <xf numFmtId="3" fontId="0" fillId="0" borderId="1" xfId="0" applyNumberFormat="1" applyBorder="1" applyAlignment="1"/>
    <xf numFmtId="167" fontId="0" fillId="0" borderId="1" xfId="0" applyNumberFormat="1" applyBorder="1" applyAlignment="1"/>
  </cellXfs>
  <cellStyles count="13">
    <cellStyle name="_ET_STYLE_NoName_00_" xfId="9" xr:uid="{FD95BF6C-0F68-4F07-94CB-BE3E6EF6F9BB}"/>
    <cellStyle name="Comma 5" xfId="10" xr:uid="{E2EF99BA-E736-4E41-881D-8D26941DF42F}"/>
    <cellStyle name="Currency 2" xfId="5" xr:uid="{2FAF1D55-D6CB-42D0-8B51-42EB00C03301}"/>
    <cellStyle name="Normal" xfId="0" builtinId="0"/>
    <cellStyle name="Normal 2" xfId="4" xr:uid="{48B94C46-0AEB-498B-8577-219C43D37EB5}"/>
    <cellStyle name="Normal 2 18 2" xfId="1" xr:uid="{1BA08453-9F65-454B-A4A0-7177E70831F2}"/>
    <cellStyle name="Normal 9" xfId="8" xr:uid="{BA04F72B-D2EC-4AE2-8596-E62E4765659E}"/>
    <cellStyle name="Percent 2" xfId="6" xr:uid="{E70589B9-27E6-48C2-9E75-E5CCCEF28152}"/>
    <cellStyle name="Style 1" xfId="3" xr:uid="{F4609D05-B161-47A5-8040-F8D4BA086F06}"/>
    <cellStyle name="常规_BBB  2010 Fall NYM style out-101020-Hellen" xfId="12" xr:uid="{E33C19D9-2F18-4E66-A806-544A092E52CC}"/>
    <cellStyle name="样式 1" xfId="7" xr:uid="{EBCDE7D0-C5B1-42FB-BE7F-D244F34FDABE}"/>
    <cellStyle name="样式 1 2" xfId="2" xr:uid="{DC9B73B6-A1E9-48DB-83A0-64D6E1D16DDF}"/>
    <cellStyle name="货币_BBB-Deco Bain Bath Set Miravel quotesheet-110217" xfId="11" xr:uid="{C7C9391B-65A6-49D1-BFEE-CB9E1E01C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AV7"/>
  <sheetViews>
    <sheetView tabSelected="1" topLeftCell="A2" zoomScale="99" zoomScaleNormal="99" workbookViewId="0">
      <selection activeCell="G12" sqref="G12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1.26953125" style="2" customWidth="1"/>
    <col min="6" max="6" width="9.1796875" style="2" customWidth="1"/>
    <col min="7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5" width="8.81640625" style="2" customWidth="1"/>
    <col min="16" max="16" width="8.54296875" style="6" customWidth="1"/>
    <col min="17" max="17" width="8.08984375" style="6" customWidth="1"/>
    <col min="18" max="18" width="9.36328125" style="2" customWidth="1"/>
    <col min="19" max="19" width="8.1796875" style="5" customWidth="1"/>
    <col min="20" max="20" width="8.7265625" style="5" customWidth="1"/>
    <col min="21" max="21" width="7.1796875" style="5" customWidth="1"/>
    <col min="22" max="22" width="9" style="5" customWidth="1"/>
    <col min="23" max="23" width="6.26953125" style="7" customWidth="1"/>
    <col min="24" max="24" width="10" style="5" customWidth="1"/>
    <col min="25" max="25" width="9.81640625" style="7" customWidth="1"/>
    <col min="26" max="26" width="7.81640625" style="2" customWidth="1"/>
    <col min="27" max="27" width="8.90625" style="6" customWidth="1"/>
    <col min="28" max="28" width="7.81640625" style="2" customWidth="1"/>
    <col min="29" max="29" width="8.453125" style="8" customWidth="1"/>
    <col min="30" max="30" width="9" style="6" customWidth="1"/>
    <col min="31" max="31" width="8.36328125" style="6" customWidth="1"/>
    <col min="32" max="32" width="7.90625" style="8" customWidth="1"/>
    <col min="33" max="33" width="5.90625" style="6" customWidth="1"/>
    <col min="34" max="34" width="7.81640625" style="6" customWidth="1"/>
    <col min="35" max="35" width="8.08984375" style="8" customWidth="1"/>
    <col min="36" max="36" width="9.26953125" style="6" customWidth="1"/>
    <col min="37" max="37" width="11.6328125" style="8" customWidth="1"/>
    <col min="38" max="38" width="10.90625" style="6" customWidth="1"/>
    <col min="39" max="39" width="7.81640625" style="6" customWidth="1"/>
    <col min="40" max="40" width="9.6328125" style="6" customWidth="1"/>
    <col min="41" max="41" width="7.7265625" style="6" customWidth="1"/>
    <col min="42" max="42" width="12.1796875" style="6" customWidth="1"/>
    <col min="43" max="43" width="9.1796875" style="2" customWidth="1"/>
    <col min="44" max="45" width="9.1796875" style="2"/>
    <col min="46" max="47" width="9.1796875" style="6"/>
    <col min="48" max="48" width="13" style="6" customWidth="1"/>
    <col min="49" max="16384" width="9.1796875" style="2"/>
  </cols>
  <sheetData>
    <row r="1" spans="1:48">
      <c r="D1" s="26"/>
      <c r="E1" s="3"/>
      <c r="F1" s="4"/>
      <c r="P1" s="27"/>
      <c r="R1" s="4"/>
      <c r="AH1" s="4" t="s">
        <v>44</v>
      </c>
      <c r="AP1" s="27" t="s">
        <v>2</v>
      </c>
    </row>
    <row r="2" spans="1:48" ht="68" customHeight="1">
      <c r="A2" s="9" t="s">
        <v>3</v>
      </c>
      <c r="B2" s="9" t="s">
        <v>4</v>
      </c>
      <c r="C2" s="29" t="s">
        <v>5</v>
      </c>
      <c r="D2" s="30" t="s">
        <v>0</v>
      </c>
      <c r="E2" s="11" t="s">
        <v>43</v>
      </c>
      <c r="F2" s="29" t="s">
        <v>6</v>
      </c>
      <c r="G2" s="10" t="s">
        <v>7</v>
      </c>
      <c r="H2" s="28" t="s">
        <v>45</v>
      </c>
      <c r="I2" s="10" t="s">
        <v>8</v>
      </c>
      <c r="J2" s="10" t="s">
        <v>9</v>
      </c>
      <c r="K2" s="10" t="s">
        <v>10</v>
      </c>
      <c r="L2" s="29" t="s">
        <v>11</v>
      </c>
      <c r="M2" s="29" t="s">
        <v>12</v>
      </c>
      <c r="N2" s="29" t="s">
        <v>13</v>
      </c>
      <c r="O2" s="28" t="s">
        <v>46</v>
      </c>
      <c r="P2" s="12" t="s">
        <v>14</v>
      </c>
      <c r="Q2" s="13" t="s">
        <v>15</v>
      </c>
      <c r="R2" s="14" t="s">
        <v>1</v>
      </c>
      <c r="S2" s="15" t="s">
        <v>16</v>
      </c>
      <c r="T2" s="15" t="s">
        <v>17</v>
      </c>
      <c r="U2" s="15" t="s">
        <v>18</v>
      </c>
      <c r="V2" s="15" t="s">
        <v>19</v>
      </c>
      <c r="W2" s="16" t="s">
        <v>20</v>
      </c>
      <c r="X2" s="17" t="s">
        <v>21</v>
      </c>
      <c r="Y2" s="18" t="s">
        <v>22</v>
      </c>
      <c r="Z2" s="9" t="s">
        <v>23</v>
      </c>
      <c r="AA2" s="19" t="s">
        <v>24</v>
      </c>
      <c r="AB2" s="9" t="s">
        <v>25</v>
      </c>
      <c r="AC2" s="20" t="s">
        <v>26</v>
      </c>
      <c r="AD2" s="21" t="s">
        <v>27</v>
      </c>
      <c r="AE2" s="19" t="s">
        <v>28</v>
      </c>
      <c r="AF2" s="20" t="s">
        <v>29</v>
      </c>
      <c r="AG2" s="19" t="s">
        <v>30</v>
      </c>
      <c r="AH2" s="31" t="s">
        <v>33</v>
      </c>
      <c r="AI2" s="20" t="s">
        <v>34</v>
      </c>
      <c r="AJ2" s="19" t="s">
        <v>35</v>
      </c>
      <c r="AK2" s="20" t="s">
        <v>31</v>
      </c>
      <c r="AL2" s="19" t="s">
        <v>32</v>
      </c>
      <c r="AM2" s="19" t="s">
        <v>36</v>
      </c>
      <c r="AN2" s="22" t="s">
        <v>37</v>
      </c>
      <c r="AO2" s="23" t="s">
        <v>38</v>
      </c>
      <c r="AP2" s="24" t="s">
        <v>48</v>
      </c>
      <c r="AQ2" s="25" t="s">
        <v>39</v>
      </c>
      <c r="AR2" s="23" t="s">
        <v>49</v>
      </c>
      <c r="AS2" s="9" t="s">
        <v>40</v>
      </c>
      <c r="AT2" s="19" t="s">
        <v>41</v>
      </c>
      <c r="AU2" s="19" t="s">
        <v>42</v>
      </c>
      <c r="AV2" s="19" t="s">
        <v>47</v>
      </c>
    </row>
    <row r="3" spans="1:48" s="44" customFormat="1">
      <c r="A3" s="32">
        <v>1</v>
      </c>
      <c r="B3" s="33"/>
      <c r="C3" s="33"/>
      <c r="D3" s="33" t="s">
        <v>55</v>
      </c>
      <c r="E3" s="33"/>
      <c r="F3" s="34" t="s">
        <v>50</v>
      </c>
      <c r="G3" s="34" t="s">
        <v>51</v>
      </c>
      <c r="H3" s="34" t="s">
        <v>51</v>
      </c>
      <c r="I3" s="34" t="s">
        <v>56</v>
      </c>
      <c r="J3" s="34" t="s">
        <v>60</v>
      </c>
      <c r="K3" s="33"/>
      <c r="L3" s="37" t="s">
        <v>65</v>
      </c>
      <c r="M3" s="33"/>
      <c r="N3" s="33"/>
      <c r="O3" s="33" t="s">
        <v>68</v>
      </c>
      <c r="P3" s="35">
        <v>3.43</v>
      </c>
      <c r="Q3" s="36"/>
      <c r="R3" s="33"/>
      <c r="S3" s="46">
        <v>36</v>
      </c>
      <c r="T3" s="46">
        <v>14.7</v>
      </c>
      <c r="U3" s="46">
        <v>26</v>
      </c>
      <c r="V3" s="37"/>
      <c r="W3" s="45">
        <v>3</v>
      </c>
      <c r="X3" s="38">
        <f>IF(S3="","",S3*T3*U3/1000000)</f>
        <v>1.3759199999999999E-2</v>
      </c>
      <c r="Y3" s="39">
        <f>IF(W3="","",56/X3*W3)</f>
        <v>12210.012210012212</v>
      </c>
      <c r="Z3" s="47">
        <v>2600</v>
      </c>
      <c r="AA3" s="40">
        <f>IF(ISERROR(Z3/Y3),"",Z3/Y3)</f>
        <v>0.21293999999999996</v>
      </c>
      <c r="AB3" s="34" t="s">
        <v>69</v>
      </c>
      <c r="AC3" s="48">
        <v>1.7999999999999999E-2</v>
      </c>
      <c r="AD3" s="40">
        <f>IF(ISERROR(P3*AC3),"",P3*AC3)</f>
        <v>6.1739999999999996E-2</v>
      </c>
      <c r="AE3" s="40">
        <f t="shared" ref="AE3:AE6" si="0">IF(ISERROR(P3+AA3+AD3),"",P3+AA3+AD3)</f>
        <v>3.7046800000000002</v>
      </c>
      <c r="AF3" s="41">
        <v>0.05</v>
      </c>
      <c r="AG3" s="40">
        <f t="shared" ref="AG3:AG6" si="1">IF(ISERROR(AP3*AF3),"",AP3*AF3)</f>
        <v>0.3125</v>
      </c>
      <c r="AH3" s="36"/>
      <c r="AI3" s="41">
        <v>0</v>
      </c>
      <c r="AJ3" s="40">
        <f t="shared" ref="AJ3:AJ6" si="2">IF(ISERROR(AP3*AI3),"",AP3*AI3)</f>
        <v>0</v>
      </c>
      <c r="AK3" s="41">
        <v>0.1</v>
      </c>
      <c r="AL3" s="40">
        <f t="shared" ref="AL3:AL6" si="3">IF(ISERROR(AP3*AK3),"",AP3*AK3)</f>
        <v>0.625</v>
      </c>
      <c r="AM3" s="40">
        <f>IF(ISERROR(AG3+AJ3+AL3),"",AG3+AJ3+AL3)</f>
        <v>0.9375</v>
      </c>
      <c r="AN3" s="40">
        <f t="shared" ref="AN3:AN6" si="4">IF(ISERROR(AE3+AM3),"",AE3+AM3)</f>
        <v>4.6421799999999998</v>
      </c>
      <c r="AO3" s="42">
        <f t="shared" ref="AO3:AO6" si="5">IF(ISERROR((AP3-AN3)/AP3),"",(AP3-AN3)/AP3)</f>
        <v>0.25725120000000001</v>
      </c>
      <c r="AP3" s="36">
        <v>6.25</v>
      </c>
      <c r="AQ3" s="36">
        <v>20</v>
      </c>
      <c r="AR3" s="42">
        <f>IF(ISERROR((AQ3-AP3)/AQ3),"",(AQ3-AP3)/AQ3)</f>
        <v>0.6875</v>
      </c>
      <c r="AS3" s="43">
        <v>1317</v>
      </c>
      <c r="AT3" s="40">
        <f t="shared" ref="AT3:AT6" si="6">IF(ISERROR(AO3*AS3),"",AN3*AS3)</f>
        <v>6113.7510599999996</v>
      </c>
      <c r="AU3" s="40">
        <f>IF(ISERROR(AP3*AS3),"",AP3*AS3)</f>
        <v>8231.25</v>
      </c>
      <c r="AV3" s="40">
        <f>IF(ISERROR(AQ3*AS3),"",AQ3*AS3)</f>
        <v>26340</v>
      </c>
    </row>
    <row r="4" spans="1:48" s="44" customFormat="1">
      <c r="A4" s="32">
        <v>2</v>
      </c>
      <c r="B4" s="33"/>
      <c r="C4" s="33"/>
      <c r="D4" s="33" t="s">
        <v>55</v>
      </c>
      <c r="E4" s="33"/>
      <c r="F4" s="34" t="s">
        <v>50</v>
      </c>
      <c r="G4" s="34" t="s">
        <v>52</v>
      </c>
      <c r="H4" s="34" t="s">
        <v>52</v>
      </c>
      <c r="I4" s="34" t="s">
        <v>57</v>
      </c>
      <c r="J4" s="34" t="s">
        <v>61</v>
      </c>
      <c r="K4" s="33"/>
      <c r="L4" s="37" t="s">
        <v>66</v>
      </c>
      <c r="M4" s="33"/>
      <c r="N4" s="33"/>
      <c r="O4" s="33" t="s">
        <v>68</v>
      </c>
      <c r="P4" s="35">
        <v>2.3199999999999998</v>
      </c>
      <c r="Q4" s="36"/>
      <c r="R4" s="33"/>
      <c r="S4" s="46">
        <v>36</v>
      </c>
      <c r="T4" s="46">
        <v>14.7</v>
      </c>
      <c r="U4" s="46">
        <v>16.2</v>
      </c>
      <c r="V4" s="37"/>
      <c r="W4" s="45">
        <v>3</v>
      </c>
      <c r="X4" s="38">
        <f t="shared" ref="X4:X6" si="7">IF(S4="","",S4*T4*U4/1000000)</f>
        <v>8.5730399999999988E-3</v>
      </c>
      <c r="Y4" s="39">
        <f>IF(W4="","",56/X4*W4)</f>
        <v>19596.315892612191</v>
      </c>
      <c r="Z4" s="47">
        <v>2600</v>
      </c>
      <c r="AA4" s="40">
        <f t="shared" ref="AA4:AA6" si="8">IF(ISERROR(Z4/Y4),"",Z4/Y4)</f>
        <v>0.13267799999999999</v>
      </c>
      <c r="AB4" s="34" t="s">
        <v>70</v>
      </c>
      <c r="AC4" s="48">
        <v>0.14699999999999999</v>
      </c>
      <c r="AD4" s="40">
        <f>IF(ISERROR(P4*AC4),"",P4*AC4)</f>
        <v>0.34103999999999995</v>
      </c>
      <c r="AE4" s="40">
        <f t="shared" si="0"/>
        <v>2.7937179999999997</v>
      </c>
      <c r="AF4" s="41">
        <v>0.05</v>
      </c>
      <c r="AG4" s="40">
        <f t="shared" si="1"/>
        <v>0.26250000000000001</v>
      </c>
      <c r="AH4" s="36"/>
      <c r="AI4" s="41">
        <v>0</v>
      </c>
      <c r="AJ4" s="40">
        <f t="shared" si="2"/>
        <v>0</v>
      </c>
      <c r="AK4" s="41">
        <v>0.1</v>
      </c>
      <c r="AL4" s="40">
        <f t="shared" si="3"/>
        <v>0.52500000000000002</v>
      </c>
      <c r="AM4" s="40">
        <f t="shared" ref="AM4:AM6" si="9">IF(ISERROR(AG4+AJ4+AL4),"",AG4+AJ4+AL4)</f>
        <v>0.78750000000000009</v>
      </c>
      <c r="AN4" s="40">
        <f t="shared" si="4"/>
        <v>3.5812179999999998</v>
      </c>
      <c r="AO4" s="42">
        <f t="shared" si="5"/>
        <v>0.31786323809523814</v>
      </c>
      <c r="AP4" s="36">
        <v>5.25</v>
      </c>
      <c r="AQ4" s="36">
        <v>18</v>
      </c>
      <c r="AR4" s="42">
        <f t="shared" ref="AR4:AR6" si="10">IF(ISERROR((AQ4-AP4)/AQ4),"",(AQ4-AP4)/AQ4)</f>
        <v>0.70833333333333337</v>
      </c>
      <c r="AS4" s="43">
        <v>1038</v>
      </c>
      <c r="AT4" s="40">
        <f t="shared" si="6"/>
        <v>3717.3042839999998</v>
      </c>
      <c r="AU4" s="40">
        <f t="shared" ref="AU4:AU6" si="11">IF(ISERROR(AP4*AS4),"",AP4*AS4)</f>
        <v>5449.5</v>
      </c>
      <c r="AV4" s="40">
        <f t="shared" ref="AV4:AV6" si="12">IF(ISERROR(AQ4*AS4),"",AQ4*AS4)</f>
        <v>18684</v>
      </c>
    </row>
    <row r="5" spans="1:48" s="44" customFormat="1">
      <c r="A5" s="32">
        <v>3</v>
      </c>
      <c r="B5" s="33"/>
      <c r="C5" s="33"/>
      <c r="D5" s="33" t="s">
        <v>55</v>
      </c>
      <c r="E5" s="33"/>
      <c r="F5" s="34" t="s">
        <v>50</v>
      </c>
      <c r="G5" s="34" t="s">
        <v>53</v>
      </c>
      <c r="H5" s="34" t="s">
        <v>53</v>
      </c>
      <c r="I5" s="34" t="s">
        <v>58</v>
      </c>
      <c r="J5" s="34" t="s">
        <v>62</v>
      </c>
      <c r="K5" s="33"/>
      <c r="L5" s="37" t="s">
        <v>67</v>
      </c>
      <c r="M5" s="33"/>
      <c r="N5" s="33"/>
      <c r="O5" s="33" t="s">
        <v>68</v>
      </c>
      <c r="P5" s="35">
        <v>1.93</v>
      </c>
      <c r="Q5" s="36"/>
      <c r="R5" s="33"/>
      <c r="S5" s="46">
        <v>20</v>
      </c>
      <c r="T5" s="46">
        <v>16</v>
      </c>
      <c r="U5" s="46">
        <v>14</v>
      </c>
      <c r="V5" s="37"/>
      <c r="W5" s="45">
        <v>3</v>
      </c>
      <c r="X5" s="38">
        <f t="shared" si="7"/>
        <v>4.4799999999999996E-3</v>
      </c>
      <c r="Y5" s="39">
        <f t="shared" ref="Y5:Y6" si="13">IF(W5="","",56/X5*W5)</f>
        <v>37500.000000000007</v>
      </c>
      <c r="Z5" s="47">
        <v>2600</v>
      </c>
      <c r="AA5" s="40">
        <f t="shared" si="8"/>
        <v>6.9333333333333316E-2</v>
      </c>
      <c r="AB5" s="34" t="s">
        <v>71</v>
      </c>
      <c r="AC5" s="48">
        <v>0.113</v>
      </c>
      <c r="AD5" s="40">
        <f t="shared" ref="AD5:AD6" si="14">IF(ISERROR(P5*AC5),"",P5*AC5)</f>
        <v>0.21809000000000001</v>
      </c>
      <c r="AE5" s="40">
        <f t="shared" si="0"/>
        <v>2.2174233333333331</v>
      </c>
      <c r="AF5" s="41">
        <v>0.05</v>
      </c>
      <c r="AG5" s="40">
        <f t="shared" si="1"/>
        <v>0.22250000000000003</v>
      </c>
      <c r="AH5" s="36"/>
      <c r="AI5" s="41">
        <v>0</v>
      </c>
      <c r="AJ5" s="40">
        <f t="shared" si="2"/>
        <v>0</v>
      </c>
      <c r="AK5" s="41">
        <v>0.1</v>
      </c>
      <c r="AL5" s="40">
        <f t="shared" si="3"/>
        <v>0.44500000000000006</v>
      </c>
      <c r="AM5" s="40">
        <f t="shared" si="9"/>
        <v>0.66750000000000009</v>
      </c>
      <c r="AN5" s="40">
        <f t="shared" si="4"/>
        <v>2.8849233333333331</v>
      </c>
      <c r="AO5" s="42">
        <f t="shared" si="5"/>
        <v>0.35170262172284655</v>
      </c>
      <c r="AP5" s="36">
        <v>4.45</v>
      </c>
      <c r="AQ5" s="36">
        <v>14</v>
      </c>
      <c r="AR5" s="42">
        <f t="shared" si="10"/>
        <v>0.68214285714285716</v>
      </c>
      <c r="AS5" s="43">
        <v>1038</v>
      </c>
      <c r="AT5" s="40">
        <f t="shared" si="6"/>
        <v>2994.5504199999996</v>
      </c>
      <c r="AU5" s="40">
        <f t="shared" si="11"/>
        <v>4619.1000000000004</v>
      </c>
      <c r="AV5" s="40">
        <f t="shared" si="12"/>
        <v>14532</v>
      </c>
    </row>
    <row r="6" spans="1:48" s="44" customFormat="1">
      <c r="A6" s="32">
        <v>4</v>
      </c>
      <c r="B6" s="33"/>
      <c r="C6" s="33"/>
      <c r="D6" s="33" t="s">
        <v>55</v>
      </c>
      <c r="E6" s="33"/>
      <c r="F6" s="34" t="s">
        <v>50</v>
      </c>
      <c r="G6" s="34" t="s">
        <v>54</v>
      </c>
      <c r="H6" s="34" t="s">
        <v>54</v>
      </c>
      <c r="I6" s="34" t="s">
        <v>59</v>
      </c>
      <c r="J6" s="34" t="s">
        <v>63</v>
      </c>
      <c r="K6" s="33"/>
      <c r="L6" s="37" t="s">
        <v>64</v>
      </c>
      <c r="M6" s="33"/>
      <c r="N6" s="33"/>
      <c r="O6" s="33" t="s">
        <v>68</v>
      </c>
      <c r="P6" s="35">
        <v>4.28</v>
      </c>
      <c r="Q6" s="36"/>
      <c r="R6" s="33"/>
      <c r="S6" s="46">
        <v>42</v>
      </c>
      <c r="T6" s="46">
        <v>17</v>
      </c>
      <c r="U6" s="46">
        <v>15.5</v>
      </c>
      <c r="V6" s="37"/>
      <c r="W6" s="45">
        <v>3</v>
      </c>
      <c r="X6" s="38">
        <f t="shared" si="7"/>
        <v>1.1067E-2</v>
      </c>
      <c r="Y6" s="39">
        <f t="shared" si="13"/>
        <v>15180.265654648956</v>
      </c>
      <c r="Z6" s="47">
        <v>2600</v>
      </c>
      <c r="AA6" s="40">
        <f t="shared" si="8"/>
        <v>0.17127500000000001</v>
      </c>
      <c r="AB6" s="34" t="s">
        <v>70</v>
      </c>
      <c r="AC6" s="48">
        <v>0.14699999999999999</v>
      </c>
      <c r="AD6" s="40">
        <f t="shared" si="14"/>
        <v>0.62916000000000005</v>
      </c>
      <c r="AE6" s="40">
        <f t="shared" si="0"/>
        <v>5.0804349999999996</v>
      </c>
      <c r="AF6" s="41">
        <v>0.05</v>
      </c>
      <c r="AG6" s="40">
        <f t="shared" si="1"/>
        <v>0.47249999999999998</v>
      </c>
      <c r="AH6" s="36"/>
      <c r="AI6" s="41">
        <v>0</v>
      </c>
      <c r="AJ6" s="40">
        <f t="shared" si="2"/>
        <v>0</v>
      </c>
      <c r="AK6" s="41">
        <v>0.1</v>
      </c>
      <c r="AL6" s="40">
        <f t="shared" si="3"/>
        <v>0.94499999999999995</v>
      </c>
      <c r="AM6" s="40">
        <f t="shared" si="9"/>
        <v>1.4175</v>
      </c>
      <c r="AN6" s="40">
        <f t="shared" si="4"/>
        <v>6.497935</v>
      </c>
      <c r="AO6" s="42">
        <f t="shared" si="5"/>
        <v>0.31238783068783066</v>
      </c>
      <c r="AP6" s="36">
        <v>9.4499999999999993</v>
      </c>
      <c r="AQ6" s="36">
        <v>30</v>
      </c>
      <c r="AR6" s="42">
        <f t="shared" si="10"/>
        <v>0.68500000000000005</v>
      </c>
      <c r="AS6" s="43">
        <v>1050</v>
      </c>
      <c r="AT6" s="40">
        <f t="shared" si="6"/>
        <v>6822.8317500000003</v>
      </c>
      <c r="AU6" s="40">
        <f t="shared" si="11"/>
        <v>9922.5</v>
      </c>
      <c r="AV6" s="40">
        <f t="shared" si="12"/>
        <v>31500</v>
      </c>
    </row>
    <row r="7" spans="1:48">
      <c r="AO7" s="8"/>
      <c r="AQ7" s="6"/>
      <c r="AR7" s="8"/>
      <c r="AS7" s="7"/>
    </row>
  </sheetData>
  <sheetProtection insertRows="0" deleteRows="0" sort="0"/>
  <protectedRanges>
    <protectedRange sqref="AP8:AP249 A3:V6 A7:AO249 X3:AO6 AQ3:AS7" name="Range1"/>
  </protectedRanges>
  <dataValidations count="1">
    <dataValidation type="list" allowBlank="1" showInputMessage="1" showErrorMessage="1" sqref="R3:R6 D3:E6" xr:uid="{8079C906-E8A7-4B31-90B2-2724B26BF393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2025-03-10T18:28:45Z</dcterms:created>
  <dcterms:modified xsi:type="dcterms:W3CDTF">2025-05-05T23:32:54Z</dcterms:modified>
</cp:coreProperties>
</file>