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7B6D04F3-A16A-4C84-8BA2-0B68F89B6AEC}" xr6:coauthVersionLast="47" xr6:coauthVersionMax="47" xr10:uidLastSave="{00000000-0000-0000-0000-000000000000}"/>
  <bookViews>
    <workbookView xWindow="-110" yWindow="-110" windowWidth="19420" windowHeight="10300" xr2:uid="{738CFE76-16A8-41D9-9D0F-AC06A212FCA3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8" i="1" l="1"/>
  <c r="AL8" i="1"/>
  <c r="AJ8" i="1"/>
  <c r="AH8" i="1"/>
  <c r="AF8" i="1"/>
  <c r="AC8" i="1"/>
  <c r="V8" i="1"/>
  <c r="X8" i="1" s="1"/>
  <c r="Z8" i="1" s="1"/>
  <c r="AD8" i="1" s="1"/>
  <c r="AS7" i="1"/>
  <c r="AL7" i="1"/>
  <c r="AJ7" i="1"/>
  <c r="AH7" i="1"/>
  <c r="AF7" i="1"/>
  <c r="AM7" i="1" s="1"/>
  <c r="AC7" i="1"/>
  <c r="V7" i="1"/>
  <c r="X7" i="1" s="1"/>
  <c r="Z7" i="1" s="1"/>
  <c r="AD7" i="1" s="1"/>
  <c r="AS6" i="1"/>
  <c r="AL6" i="1"/>
  <c r="AJ6" i="1"/>
  <c r="AH6" i="1"/>
  <c r="AF6" i="1"/>
  <c r="AM6" i="1" s="1"/>
  <c r="AC6" i="1"/>
  <c r="V6" i="1"/>
  <c r="X6" i="1" s="1"/>
  <c r="Z6" i="1" s="1"/>
  <c r="AD6" i="1" s="1"/>
  <c r="AN6" i="1" s="1"/>
  <c r="AS5" i="1"/>
  <c r="AL5" i="1"/>
  <c r="AJ5" i="1"/>
  <c r="AH5" i="1"/>
  <c r="AF5" i="1"/>
  <c r="AM5" i="1" s="1"/>
  <c r="AC5" i="1"/>
  <c r="V5" i="1"/>
  <c r="X5" i="1" s="1"/>
  <c r="Z5" i="1" s="1"/>
  <c r="AD5" i="1" s="1"/>
  <c r="AN5" i="1" s="1"/>
  <c r="AS4" i="1"/>
  <c r="AL4" i="1"/>
  <c r="AJ4" i="1"/>
  <c r="AH4" i="1"/>
  <c r="AF4" i="1"/>
  <c r="AM4" i="1" s="1"/>
  <c r="AC4" i="1"/>
  <c r="V4" i="1"/>
  <c r="X4" i="1" s="1"/>
  <c r="Z4" i="1" s="1"/>
  <c r="AD4" i="1" s="1"/>
  <c r="AS3" i="1"/>
  <c r="AL3" i="1"/>
  <c r="AJ3" i="1"/>
  <c r="AH3" i="1"/>
  <c r="AF3" i="1"/>
  <c r="AM3" i="1" s="1"/>
  <c r="AC3" i="1"/>
  <c r="V3" i="1"/>
  <c r="X3" i="1" s="1"/>
  <c r="Z3" i="1" s="1"/>
  <c r="AD3" i="1" s="1"/>
  <c r="AN3" i="1" s="1"/>
  <c r="AS2" i="1"/>
  <c r="AL2" i="1"/>
  <c r="AJ2" i="1"/>
  <c r="AH2" i="1"/>
  <c r="AF2" i="1"/>
  <c r="AM2" i="1" s="1"/>
  <c r="AC2" i="1"/>
  <c r="V2" i="1"/>
  <c r="X2" i="1" s="1"/>
  <c r="Z2" i="1" s="1"/>
  <c r="AD2" i="1" s="1"/>
  <c r="AN7" i="1" l="1"/>
  <c r="AN4" i="1"/>
  <c r="AO4" i="1" s="1"/>
  <c r="AN2" i="1"/>
  <c r="AO2" i="1" s="1"/>
  <c r="AM8" i="1"/>
  <c r="AN8" i="1" s="1"/>
  <c r="AR3" i="1"/>
  <c r="AO3" i="1"/>
  <c r="AR6" i="1"/>
  <c r="AO6" i="1"/>
  <c r="AR7" i="1"/>
  <c r="AO7" i="1"/>
  <c r="AR2" i="1"/>
  <c r="AR5" i="1"/>
  <c r="AO5" i="1"/>
  <c r="AR4" i="1"/>
  <c r="AR8" i="1" l="1"/>
  <c r="AO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V1" authorId="0" shapeId="0" xr:uid="{4986382D-0824-48E2-878A-CB4CC578425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X1" authorId="0" shapeId="0" xr:uid="{42CF9227-1E30-41D6-8BEC-E6FBD735FF24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Z1" authorId="0" shapeId="0" xr:uid="{32105451-F662-4C22-BD1C-73F6DB9AACB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C1" authorId="0" shapeId="0" xr:uid="{E882213C-24FB-4D4E-A30F-E5B1EE58E9FC}">
      <text>
        <r>
          <rPr>
            <sz val="11"/>
            <rFont val="Calibri"/>
            <family val="2"/>
          </rPr>
          <t>[FOB Cost $ (Value)]*[Duty Rate]</t>
        </r>
      </text>
    </comment>
    <comment ref="AD1" authorId="0" shapeId="0" xr:uid="{2FE5DA8B-2345-4BA5-9F68-467879DD9CD2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F1" authorId="0" shapeId="0" xr:uid="{4E9D5A4A-4BED-4503-BB0E-5CEAB6A527FA}">
      <text>
        <r>
          <rPr>
            <sz val="11"/>
            <rFont val="Calibri"/>
            <family val="2"/>
          </rPr>
          <t>[JLA POE Price]*[DA %]</t>
        </r>
      </text>
    </comment>
    <comment ref="AH1" authorId="0" shapeId="0" xr:uid="{0D0ACB09-688A-4F05-9807-D482CF1B601A}">
      <text>
        <r>
          <rPr>
            <sz val="11"/>
            <rFont val="Calibri"/>
            <family val="2"/>
          </rPr>
          <t>[JLA POE Price]*[Warehouse Charge %]</t>
        </r>
      </text>
    </comment>
    <comment ref="AJ1" authorId="0" shapeId="0" xr:uid="{D321B591-74EE-4FD5-866E-D8316903AE6C}">
      <text>
        <r>
          <rPr>
            <sz val="11"/>
            <rFont val="Calibri"/>
            <family val="2"/>
          </rPr>
          <t>[JLA POE Price]*[Royalty %]</t>
        </r>
      </text>
    </comment>
    <comment ref="AL1" authorId="0" shapeId="0" xr:uid="{F4B996A6-7769-4199-9856-B41117AA0CD2}">
      <text>
        <r>
          <rPr>
            <sz val="11"/>
            <rFont val="Calibri"/>
            <family val="2"/>
          </rPr>
          <t>[FOB Cost]*[AVN %]</t>
        </r>
      </text>
    </comment>
    <comment ref="AM1" authorId="0" shapeId="0" xr:uid="{A9A611E9-E28E-41D4-8507-02E9CD75A5C0}">
      <text>
        <r>
          <rPr>
            <sz val="11"/>
            <rFont val="Calibri"/>
            <family val="2"/>
          </rPr>
          <t>[DA $]+[Warehouse Charge $]+[Royalty $]+[AVN $]</t>
        </r>
      </text>
    </comment>
    <comment ref="AN1" authorId="0" shapeId="0" xr:uid="{46EEA86F-66E2-471E-A66F-1D3162AAD294}">
      <text>
        <r>
          <rPr>
            <sz val="11"/>
            <rFont val="Calibri"/>
            <family val="2"/>
          </rPr>
          <t>[LDP Cost $]+[Total Load $]</t>
        </r>
      </text>
    </comment>
    <comment ref="AO1" authorId="0" shapeId="0" xr:uid="{C5F70A47-EAAD-46C7-8896-7024703B1F6E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AR1" authorId="0" shapeId="0" xr:uid="{9979718F-14B9-4095-A3CF-5D5D90A0239D}">
      <text>
        <r>
          <rPr>
            <sz val="11"/>
            <rFont val="Calibri"/>
            <family val="2"/>
          </rPr>
          <t>[LDP Cost with Load $]*[Total Quantity]</t>
        </r>
      </text>
    </comment>
    <comment ref="AS1" authorId="0" shapeId="0" xr:uid="{1FDE3B43-0AEC-4E53-9030-0420EF94DE50}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<sst xmlns="http://schemas.openxmlformats.org/spreadsheetml/2006/main" count="115" uniqueCount="64">
  <si>
    <t>Line No.</t>
  </si>
  <si>
    <t>Photo</t>
  </si>
  <si>
    <t>VIN/Art No.</t>
  </si>
  <si>
    <t>Brand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</si>
  <si>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</si>
  <si>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</si>
  <si>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</si>
  <si>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</si>
  <si>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</si>
  <si>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</si>
  <si>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</si>
  <si>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</si>
  <si>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</si>
  <si>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</si>
  <si>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</si>
  <si>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</si>
  <si>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</si>
  <si>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</si>
  <si>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</si>
  <si>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</si>
  <si>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</si>
  <si>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</si>
  <si>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</si>
  <si>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</si>
  <si>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</si>
  <si>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</si>
  <si>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</si>
  <si>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</si>
  <si>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</si>
  <si>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</si>
  <si>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</si>
  <si>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</si>
  <si>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</si>
  <si>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</si>
  <si>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</si>
  <si>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</si>
  <si>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</si>
  <si>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</si>
  <si>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Total Load $</t>
  </si>
  <si>
    <t>LDP Cost with Load $</t>
  </si>
  <si>
    <t>JLA POE MU%</t>
  </si>
  <si>
    <t>JLA POE Dead Net Price</t>
  </si>
  <si>
    <t>Total Quantity</t>
  </si>
  <si>
    <t>Total Cost</t>
  </si>
  <si>
    <t>Total Sales</t>
  </si>
  <si>
    <t>Beautyrest Black</t>
  </si>
  <si>
    <t>SHEET/SHEET SET(20)</t>
  </si>
  <si>
    <t>1000TC Egyptian cotton rich solid sheets, Z hem, VZB packaging</t>
  </si>
  <si>
    <t>1000TC Egyptian cvc sheets</t>
  </si>
  <si>
    <t>56% Egyptian cotton 44% polyester
60x15D/184x66x12</t>
  </si>
  <si>
    <t>Twin: 66"x96"/20"x30"(1)/39"x75"+15"</t>
  </si>
  <si>
    <t>White</t>
  </si>
  <si>
    <t>Piece</t>
  </si>
  <si>
    <t>Normal</t>
  </si>
  <si>
    <t>6302.31.9020</t>
  </si>
  <si>
    <t>Full - 81"x96"/20"x30"(2)/54"x75"+15"</t>
  </si>
  <si>
    <t>Queen: 90"x102"/20"x30"(2)/60"x80"+15"</t>
  </si>
  <si>
    <t>King: 108"x102"/20"x40"(2)/78x80"+15"</t>
  </si>
  <si>
    <t>Cal King: 108"x102"/20"x40"(2)/72"x84"+15"</t>
  </si>
  <si>
    <t>PILLOWCASE(21)</t>
  </si>
  <si>
    <t>1000TC Egyptian cotton rich solid pillowcases, Z hem, VZB packaging</t>
  </si>
  <si>
    <t>1000TC Egyptian cvc pillowcases</t>
  </si>
  <si>
    <t>SPC: 20x30" (2)</t>
  </si>
  <si>
    <t>KPC: 20x40"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</si>
</sst>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[$$-409]#,##0.00;\-[$$-409]#,##0.00"/>
    <numFmt numFmtId="166" formatCode="0.0%"/>
  </numFmts>
  <fonts count="7" x14ac:knownFonts="1">
    <font>
      <sz val="11"/>
      <color theme="1"/>
      <name val="Aptos Narrow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0" fontId="1" fillId="0" borderId="0" xfId="1" applyNumberFormat="1" applyAlignment="1">
      <alignment wrapText="1"/>
    </xf>
    <xf numFmtId="164" fontId="1" fillId="0" borderId="0" xfId="1" applyNumberFormat="1" applyAlignment="1">
      <alignment wrapText="1"/>
    </xf>
    <xf numFmtId="1" fontId="1" fillId="0" borderId="2" xfId="1" applyNumberFormat="1" applyBorder="1" applyAlignment="1">
      <alignment wrapText="1"/>
    </xf>
    <xf numFmtId="164" fontId="1" fillId="0" borderId="2" xfId="1" applyNumberFormat="1" applyBorder="1" applyAlignment="1">
      <alignment wrapText="1"/>
    </xf>
    <xf numFmtId="0" fontId="2" fillId="0" borderId="2" xfId="1" applyFont="1" applyBorder="1" applyAlignment="1">
      <alignment horizontal="center" wrapText="1"/>
    </xf>
    <xf numFmtId="0" fontId="2" fillId="3" borderId="2" xfId="1" applyFont="1" applyFill="1" applyBorder="1" applyAlignment="1">
      <alignment horizontal="center" wrapText="1"/>
    </xf>
    <xf numFmtId="0" fontId="3" fillId="3" borderId="2" xfId="1" applyFont="1" applyFill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2" fillId="4" borderId="2" xfId="1" applyFont="1" applyFill="1" applyBorder="1" applyAlignment="1">
      <alignment horizontal="center" wrapText="1"/>
    </xf>
    <xf numFmtId="164" fontId="2" fillId="5" borderId="1" xfId="1" applyNumberFormat="1" applyFont="1" applyFill="1" applyBorder="1" applyAlignment="1">
      <alignment horizontal="center" wrapText="1"/>
    </xf>
    <xf numFmtId="0" fontId="3" fillId="0" borderId="2" xfId="1" applyFont="1" applyBorder="1" applyAlignment="1">
      <alignment horizontal="center" wrapText="1"/>
    </xf>
    <xf numFmtId="2" fontId="2" fillId="0" borderId="2" xfId="1" applyNumberFormat="1" applyFont="1" applyBorder="1" applyAlignment="1">
      <alignment horizontal="center" wrapText="1"/>
    </xf>
    <xf numFmtId="1" fontId="2" fillId="0" borderId="2" xfId="1" applyNumberFormat="1" applyFont="1" applyBorder="1" applyAlignment="1">
      <alignment horizontal="center" wrapText="1"/>
    </xf>
    <xf numFmtId="2" fontId="5" fillId="0" borderId="2" xfId="2" applyNumberFormat="1" applyFont="1" applyBorder="1" applyAlignment="1">
      <alignment wrapText="1"/>
    </xf>
    <xf numFmtId="2" fontId="6" fillId="0" borderId="2" xfId="2" applyNumberFormat="1" applyFont="1" applyBorder="1" applyAlignment="1">
      <alignment wrapText="1"/>
    </xf>
    <xf numFmtId="1" fontId="5" fillId="0" borderId="2" xfId="2" applyNumberFormat="1" applyFont="1" applyBorder="1" applyAlignment="1">
      <alignment wrapText="1"/>
    </xf>
    <xf numFmtId="164" fontId="5" fillId="0" borderId="2" xfId="2" applyNumberFormat="1" applyFont="1" applyBorder="1" applyAlignment="1">
      <alignment wrapText="1"/>
    </xf>
    <xf numFmtId="10" fontId="2" fillId="0" borderId="2" xfId="1" applyNumberFormat="1" applyFont="1" applyBorder="1" applyAlignment="1">
      <alignment horizontal="center" wrapText="1"/>
    </xf>
    <xf numFmtId="164" fontId="5" fillId="4" borderId="2" xfId="2" applyNumberFormat="1" applyFont="1" applyFill="1" applyBorder="1" applyAlignment="1">
      <alignment wrapText="1"/>
    </xf>
    <xf numFmtId="164" fontId="5" fillId="2" borderId="2" xfId="2" applyNumberFormat="1" applyFont="1" applyFill="1" applyBorder="1" applyAlignment="1">
      <alignment wrapText="1"/>
    </xf>
    <xf numFmtId="10" fontId="5" fillId="2" borderId="2" xfId="2" applyNumberFormat="1" applyFont="1" applyFill="1" applyBorder="1" applyAlignment="1">
      <alignment wrapText="1"/>
    </xf>
    <xf numFmtId="164" fontId="6" fillId="6" borderId="2" xfId="2" applyNumberFormat="1" applyFont="1" applyFill="1" applyBorder="1" applyAlignment="1">
      <alignment wrapText="1"/>
    </xf>
    <xf numFmtId="0" fontId="1" fillId="0" borderId="2" xfId="1" applyBorder="1" applyAlignment="1">
      <alignment horizontal="center"/>
    </xf>
    <xf numFmtId="0" fontId="1" fillId="0" borderId="2" xfId="1" applyBorder="1"/>
    <xf numFmtId="165" fontId="1" fillId="0" borderId="2" xfId="1" applyNumberFormat="1" applyBorder="1"/>
    <xf numFmtId="164" fontId="1" fillId="0" borderId="1" xfId="1" applyNumberFormat="1" applyBorder="1"/>
    <xf numFmtId="1" fontId="1" fillId="0" borderId="2" xfId="1" applyNumberFormat="1" applyBorder="1"/>
    <xf numFmtId="2" fontId="1" fillId="0" borderId="2" xfId="1" applyNumberFormat="1" applyBorder="1"/>
    <xf numFmtId="2" fontId="1" fillId="7" borderId="2" xfId="1" applyNumberFormat="1" applyFill="1" applyBorder="1"/>
    <xf numFmtId="1" fontId="1" fillId="7" borderId="2" xfId="1" applyNumberFormat="1" applyFill="1" applyBorder="1"/>
    <xf numFmtId="3" fontId="1" fillId="0" borderId="2" xfId="1" applyNumberFormat="1" applyBorder="1"/>
    <xf numFmtId="164" fontId="1" fillId="7" borderId="2" xfId="1" applyNumberFormat="1" applyFill="1" applyBorder="1"/>
    <xf numFmtId="166" fontId="1" fillId="0" borderId="2" xfId="1" applyNumberFormat="1" applyBorder="1"/>
    <xf numFmtId="10" fontId="1" fillId="0" borderId="2" xfId="1" applyNumberFormat="1" applyBorder="1"/>
    <xf numFmtId="10" fontId="0" fillId="7" borderId="2" xfId="3" applyNumberFormat="1" applyFont="1" applyFill="1" applyBorder="1" applyAlignment="1"/>
    <xf numFmtId="164" fontId="1" fillId="0" borderId="2" xfId="1" applyNumberFormat="1" applyBorder="1"/>
    <xf numFmtId="0" fontId="1" fillId="0" borderId="0" xfId="1"/>
    <xf numFmtId="0" fontId="1" fillId="0" borderId="2" xfId="1" applyBorder="1" applyAlignment="1">
      <alignment horizontal="center" wrapText="1"/>
    </xf>
    <xf numFmtId="0" fontId="1" fillId="0" borderId="2" xfId="1" applyBorder="1" applyAlignment="1">
      <alignment wrapText="1"/>
    </xf>
    <xf numFmtId="2" fontId="1" fillId="0" borderId="2" xfId="1" applyNumberFormat="1" applyBorder="1" applyAlignment="1">
      <alignment wrapText="1"/>
    </xf>
    <xf numFmtId="2" fontId="1" fillId="7" borderId="2" xfId="1" applyNumberFormat="1" applyFill="1" applyBorder="1" applyAlignment="1">
      <alignment wrapText="1"/>
    </xf>
    <xf numFmtId="164" fontId="1" fillId="7" borderId="2" xfId="1" applyNumberFormat="1" applyFill="1" applyBorder="1" applyAlignment="1">
      <alignment wrapText="1"/>
    </xf>
    <xf numFmtId="166" fontId="1" fillId="0" borderId="2" xfId="1" applyNumberFormat="1" applyBorder="1" applyAlignment="1">
      <alignment wrapText="1"/>
    </xf>
    <xf numFmtId="10" fontId="0" fillId="7" borderId="2" xfId="3" applyNumberFormat="1" applyFont="1" applyFill="1" applyBorder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</cellXfs>
  <cellStyles count="4">
    <cellStyle name="Normal" xfId="0" builtinId="0"/>
    <cellStyle name="Normal 2" xfId="1" xr:uid="{6B7B52FF-D181-4310-973E-2A83D7A76A5E}"/>
    <cellStyle name="Normal 2 18 2" xfId="2" xr:uid="{20DF6D0B-C1AA-4385-9C7E-137E533CAFB1}"/>
    <cellStyle name="Percent 2" xfId="3" xr:uid="{F831E709-2482-467F-AEB2-57D0E477ED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786C5-111C-4DBB-BBFB-7BD1B97BB3C2}">
  <dimension ref="A1:AS9"/>
  <sheetViews>
    <sheetView tabSelected="1" topLeftCell="D1" zoomScale="99" zoomScaleNormal="99" workbookViewId="0">
      <selection activeCell="O9" sqref="O9"/>
    </sheetView>
  </sheetViews>
  <sheetFormatPr defaultColWidth="9.1796875" defaultRowHeight="14.5" x14ac:dyDescent="0.35"/>
  <cols>
    <col min="1" max="1" width="10.1796875" style="1" customWidth="1"/>
    <col min="2" max="2" width="7.1796875" style="2" customWidth="1"/>
    <col min="3" max="3" width="8.453125" style="2" customWidth="1"/>
    <col min="4" max="4" width="7.81640625" style="2" customWidth="1"/>
    <col min="5" max="5" width="15.54296875" style="2" customWidth="1"/>
    <col min="6" max="6" width="9.1796875" style="2" customWidth="1"/>
    <col min="7" max="7" width="13.36328125" style="2" customWidth="1"/>
    <col min="8" max="8" width="7.453125" style="2" customWidth="1"/>
    <col min="9" max="9" width="8.54296875" style="2" customWidth="1"/>
    <col min="10" max="10" width="7" style="2" customWidth="1"/>
    <col min="11" max="11" width="6.1796875" style="2" customWidth="1"/>
    <col min="12" max="12" width="6.81640625" style="2" customWidth="1"/>
    <col min="13" max="14" width="8.81640625" style="2" customWidth="1"/>
    <col min="15" max="15" width="8.54296875" style="4" customWidth="1"/>
    <col min="16" max="16" width="9.36328125" style="2" customWidth="1"/>
    <col min="17" max="17" width="8.1796875" style="47" customWidth="1"/>
    <col min="18" max="18" width="8.7265625" style="47" customWidth="1"/>
    <col min="19" max="19" width="7.1796875" style="47" customWidth="1"/>
    <col min="20" max="20" width="9" style="47" customWidth="1"/>
    <col min="21" max="21" width="6.26953125" style="48" customWidth="1"/>
    <col min="22" max="23" width="10" style="47" customWidth="1"/>
    <col min="24" max="24" width="9.81640625" style="48" customWidth="1"/>
    <col min="25" max="25" width="7.81640625" style="2" customWidth="1"/>
    <col min="26" max="26" width="8.90625" style="4" customWidth="1"/>
    <col min="27" max="27" width="7.81640625" style="2" customWidth="1"/>
    <col min="28" max="28" width="8.453125" style="3" customWidth="1"/>
    <col min="29" max="29" width="9" style="4" customWidth="1"/>
    <col min="30" max="30" width="8.36328125" style="4" customWidth="1"/>
    <col min="31" max="31" width="7.90625" style="3" customWidth="1"/>
    <col min="32" max="32" width="8.26953125" style="4" customWidth="1"/>
    <col min="33" max="33" width="11.6328125" style="3" customWidth="1"/>
    <col min="34" max="34" width="10.90625" style="4" customWidth="1"/>
    <col min="35" max="35" width="8.08984375" style="3" customWidth="1"/>
    <col min="36" max="36" width="9.26953125" style="4" customWidth="1"/>
    <col min="37" max="37" width="8.08984375" style="3" customWidth="1"/>
    <col min="38" max="38" width="9.26953125" style="4" customWidth="1"/>
    <col min="39" max="39" width="7.81640625" style="4" customWidth="1"/>
    <col min="40" max="40" width="9.6328125" style="4" customWidth="1"/>
    <col min="41" max="41" width="7.7265625" style="4" customWidth="1"/>
    <col min="42" max="42" width="12.1796875" style="4" customWidth="1"/>
    <col min="43" max="43" width="9.1796875" style="2"/>
    <col min="44" max="44" width="11.54296875" style="4" customWidth="1"/>
    <col min="45" max="45" width="15" style="4" customWidth="1"/>
    <col min="46" max="16384" width="9.1796875" style="2"/>
  </cols>
  <sheetData>
    <row r="1" spans="1:45" ht="68" customHeight="1" x14ac:dyDescent="0.35">
      <c r="A1" s="7" t="s">
        <v>0</v>
      </c>
      <c r="B1" s="7" t="s">
        <v>1</v>
      </c>
      <c r="C1" s="8" t="s">
        <v>2</v>
      </c>
      <c r="D1" s="9" t="s">
        <v>3</v>
      </c>
      <c r="E1" s="10" t="s">
        <v>4</v>
      </c>
      <c r="F1" s="8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8" t="s">
        <v>11</v>
      </c>
      <c r="M1" s="8" t="s">
        <v>12</v>
      </c>
      <c r="N1" s="11" t="s">
        <v>13</v>
      </c>
      <c r="O1" s="12" t="s">
        <v>14</v>
      </c>
      <c r="P1" s="13" t="s">
        <v>15</v>
      </c>
      <c r="Q1" s="14" t="s">
        <v>16</v>
      </c>
      <c r="R1" s="14" t="s">
        <v>17</v>
      </c>
      <c r="S1" s="14" t="s">
        <v>18</v>
      </c>
      <c r="T1" s="14" t="s">
        <v>19</v>
      </c>
      <c r="U1" s="15" t="s">
        <v>20</v>
      </c>
      <c r="V1" s="16" t="s">
        <v>21</v>
      </c>
      <c r="W1" s="17" t="s">
        <v>22</v>
      </c>
      <c r="X1" s="18" t="s">
        <v>23</v>
      </c>
      <c r="Y1" s="7" t="s">
        <v>24</v>
      </c>
      <c r="Z1" s="19" t="s">
        <v>25</v>
      </c>
      <c r="AA1" s="7" t="s">
        <v>26</v>
      </c>
      <c r="AB1" s="20" t="s">
        <v>27</v>
      </c>
      <c r="AC1" s="21" t="s">
        <v>28</v>
      </c>
      <c r="AD1" s="19" t="s">
        <v>29</v>
      </c>
      <c r="AE1" s="20" t="s">
        <v>30</v>
      </c>
      <c r="AF1" s="19" t="s">
        <v>31</v>
      </c>
      <c r="AG1" s="20" t="s">
        <v>32</v>
      </c>
      <c r="AH1" s="19" t="s">
        <v>33</v>
      </c>
      <c r="AI1" s="20" t="s">
        <v>34</v>
      </c>
      <c r="AJ1" s="19" t="s">
        <v>35</v>
      </c>
      <c r="AK1" s="20" t="s">
        <v>36</v>
      </c>
      <c r="AL1" s="19" t="s">
        <v>37</v>
      </c>
      <c r="AM1" s="19" t="s">
        <v>38</v>
      </c>
      <c r="AN1" s="22" t="s">
        <v>39</v>
      </c>
      <c r="AO1" s="23" t="s">
        <v>40</v>
      </c>
      <c r="AP1" s="24" t="s">
        <v>41</v>
      </c>
      <c r="AQ1" s="7" t="s">
        <v>42</v>
      </c>
      <c r="AR1" s="19" t="s">
        <v>43</v>
      </c>
      <c r="AS1" s="19" t="s">
        <v>44</v>
      </c>
    </row>
    <row r="2" spans="1:45" s="39" customFormat="1" x14ac:dyDescent="0.35">
      <c r="A2" s="25">
        <v>1</v>
      </c>
      <c r="B2" s="26"/>
      <c r="C2" s="26"/>
      <c r="D2" s="26" t="s">
        <v>45</v>
      </c>
      <c r="E2" s="26" t="s">
        <v>46</v>
      </c>
      <c r="F2" s="27"/>
      <c r="G2" s="26" t="s">
        <v>47</v>
      </c>
      <c r="H2" s="26" t="s">
        <v>48</v>
      </c>
      <c r="I2" s="25" t="s">
        <v>49</v>
      </c>
      <c r="J2" s="26" t="s">
        <v>50</v>
      </c>
      <c r="K2" s="26" t="s">
        <v>51</v>
      </c>
      <c r="L2" s="26"/>
      <c r="M2" s="26"/>
      <c r="N2" s="26" t="s">
        <v>52</v>
      </c>
      <c r="O2" s="28">
        <v>10.119999999999999</v>
      </c>
      <c r="P2" s="26" t="s">
        <v>53</v>
      </c>
      <c r="Q2" s="26">
        <v>40</v>
      </c>
      <c r="R2" s="29">
        <v>30</v>
      </c>
      <c r="S2" s="29">
        <v>13</v>
      </c>
      <c r="T2" s="30"/>
      <c r="U2" s="29">
        <v>2</v>
      </c>
      <c r="V2" s="31">
        <f>IF(Q2="","",Q2*R2*S2/1000000)</f>
        <v>1.5599999999999999E-2</v>
      </c>
      <c r="W2" s="30">
        <v>56</v>
      </c>
      <c r="X2" s="32">
        <f>IF(U2="","",W2/V2*U2)</f>
        <v>7179.4871794871797</v>
      </c>
      <c r="Y2" s="33">
        <v>3500</v>
      </c>
      <c r="Z2" s="34">
        <f>IF(ISERROR(Y2/X2),"",Y2/X2)</f>
        <v>0.48749999999999999</v>
      </c>
      <c r="AA2" s="26" t="s">
        <v>54</v>
      </c>
      <c r="AB2" s="35">
        <v>0.16700000000000001</v>
      </c>
      <c r="AC2" s="34">
        <f>IF(ISERROR(O2*AB2),"",O2*AB2)</f>
        <v>1.69004</v>
      </c>
      <c r="AD2" s="34">
        <f>IF(ISERROR(O2+Z2+AC2),"",O2+Z2+AC2)</f>
        <v>12.29754</v>
      </c>
      <c r="AE2" s="36">
        <v>0</v>
      </c>
      <c r="AF2" s="34">
        <f t="shared" ref="AF2:AF8" si="0">IF(ISERROR(AP2*AE2),"",AP2*AE2)</f>
        <v>0</v>
      </c>
      <c r="AG2" s="36">
        <v>0</v>
      </c>
      <c r="AH2" s="34">
        <f t="shared" ref="AH2:AH8" si="1">IF(ISERROR(AP2*AG2),"",AP2*AG2)</f>
        <v>0</v>
      </c>
      <c r="AI2" s="36">
        <v>0.06</v>
      </c>
      <c r="AJ2" s="34">
        <f>IF(ISERROR(AP2*AI2),"",AP2*AI2)</f>
        <v>0.93659999999999988</v>
      </c>
      <c r="AK2" s="36">
        <v>0.03</v>
      </c>
      <c r="AL2" s="34">
        <f>IF(ISERROR(O2*AK2),"",O2*AK2)</f>
        <v>0.30359999999999998</v>
      </c>
      <c r="AM2" s="34">
        <f>IF(ISERROR(AF2+AH2+AJ2+AL2),"",AF2+AH2+AJ2+AL2)</f>
        <v>1.2401999999999997</v>
      </c>
      <c r="AN2" s="34">
        <f t="shared" ref="AN2:AN8" si="2">IF(ISERROR(AD2+AM2),"",AD2+AM2)</f>
        <v>13.537739999999999</v>
      </c>
      <c r="AO2" s="37">
        <f t="shared" ref="AO2:AO8" si="3">IF(ISERROR((AP2-AN2)/AP2),"",(AP2-AN2)/AP2)</f>
        <v>0.13275208199871877</v>
      </c>
      <c r="AP2" s="38">
        <v>15.61</v>
      </c>
      <c r="AQ2" s="29">
        <v>240</v>
      </c>
      <c r="AR2" s="34">
        <f>IF(ISERROR(AN2*AQ2),"",AN2*AQ2)</f>
        <v>3249.0576000000001</v>
      </c>
      <c r="AS2" s="34">
        <f>IF(ISERROR(AP2*AQ2),"",AP2*AQ2)</f>
        <v>3746.3999999999996</v>
      </c>
    </row>
    <row r="3" spans="1:45" s="39" customFormat="1" x14ac:dyDescent="0.35">
      <c r="A3" s="25">
        <v>2</v>
      </c>
      <c r="B3" s="26"/>
      <c r="C3" s="26"/>
      <c r="D3" s="26" t="s">
        <v>45</v>
      </c>
      <c r="E3" s="26" t="s">
        <v>46</v>
      </c>
      <c r="F3" s="27"/>
      <c r="G3" s="26" t="s">
        <v>47</v>
      </c>
      <c r="H3" s="26" t="s">
        <v>48</v>
      </c>
      <c r="I3" s="25" t="s">
        <v>49</v>
      </c>
      <c r="J3" s="26" t="s">
        <v>55</v>
      </c>
      <c r="K3" s="26" t="s">
        <v>51</v>
      </c>
      <c r="L3" s="26"/>
      <c r="M3" s="26"/>
      <c r="N3" s="26" t="s">
        <v>52</v>
      </c>
      <c r="O3" s="28">
        <v>13.05</v>
      </c>
      <c r="P3" s="26" t="s">
        <v>53</v>
      </c>
      <c r="Q3" s="26">
        <v>40</v>
      </c>
      <c r="R3" s="29">
        <v>30</v>
      </c>
      <c r="S3" s="29">
        <v>15</v>
      </c>
      <c r="T3" s="30"/>
      <c r="U3" s="29">
        <v>2</v>
      </c>
      <c r="V3" s="31">
        <f t="shared" ref="V3:V8" si="4">IF(Q3="","",Q3*R3*S3/1000000)</f>
        <v>1.7999999999999999E-2</v>
      </c>
      <c r="W3" s="30">
        <v>56</v>
      </c>
      <c r="X3" s="32">
        <f t="shared" ref="X3:X8" si="5">IF(U3="","",W3/V3*U3)</f>
        <v>6222.2222222222226</v>
      </c>
      <c r="Y3" s="33">
        <v>3500</v>
      </c>
      <c r="Z3" s="34">
        <f t="shared" ref="Z3:Z8" si="6">IF(ISERROR(Y3/X3),"",Y3/X3)</f>
        <v>0.5625</v>
      </c>
      <c r="AA3" s="26" t="s">
        <v>54</v>
      </c>
      <c r="AB3" s="35">
        <v>0.16700000000000001</v>
      </c>
      <c r="AC3" s="34">
        <f t="shared" ref="AC3:AC8" si="7">IF(ISERROR(O3*AB3),"",O3*AB3)</f>
        <v>2.1793500000000003</v>
      </c>
      <c r="AD3" s="34">
        <f t="shared" ref="AD3:AD8" si="8">IF(ISERROR(O3+Z3+AC3),"",O3+Z3+AC3)</f>
        <v>15.79185</v>
      </c>
      <c r="AE3" s="36">
        <v>0</v>
      </c>
      <c r="AF3" s="34">
        <f t="shared" si="0"/>
        <v>0</v>
      </c>
      <c r="AG3" s="36">
        <v>0</v>
      </c>
      <c r="AH3" s="34">
        <f t="shared" si="1"/>
        <v>0</v>
      </c>
      <c r="AI3" s="36">
        <v>0.06</v>
      </c>
      <c r="AJ3" s="34">
        <f t="shared" ref="AJ3:AJ8" si="9">IF(ISERROR(AP3*AI3),"",AP3*AI3)</f>
        <v>1.1831999999999998</v>
      </c>
      <c r="AK3" s="36">
        <v>0.03</v>
      </c>
      <c r="AL3" s="34">
        <f t="shared" ref="AL3:AL8" si="10">IF(ISERROR(O3*AK3),"",O3*AK3)</f>
        <v>0.39150000000000001</v>
      </c>
      <c r="AM3" s="34">
        <f t="shared" ref="AM3:AM8" si="11">IF(ISERROR(AF3+AH3+AJ3+AL3),"",AF3+AH3+AJ3+AL3)</f>
        <v>1.5746999999999998</v>
      </c>
      <c r="AN3" s="34">
        <f t="shared" si="2"/>
        <v>17.36655</v>
      </c>
      <c r="AO3" s="37">
        <f t="shared" si="3"/>
        <v>0.1193433062880324</v>
      </c>
      <c r="AP3" s="38">
        <v>19.72</v>
      </c>
      <c r="AQ3" s="29">
        <v>460</v>
      </c>
      <c r="AR3" s="34">
        <f t="shared" ref="AR3:AR8" si="12">IF(ISERROR(AN3*AQ3),"",AN3*AQ3)</f>
        <v>7988.6130000000003</v>
      </c>
      <c r="AS3" s="34">
        <f t="shared" ref="AS3:AS8" si="13">IF(ISERROR(AP3*AQ3),"",AP3*AQ3)</f>
        <v>9071.1999999999989</v>
      </c>
    </row>
    <row r="4" spans="1:45" s="39" customFormat="1" x14ac:dyDescent="0.35">
      <c r="A4" s="25">
        <v>3</v>
      </c>
      <c r="B4" s="26"/>
      <c r="C4" s="26"/>
      <c r="D4" s="26" t="s">
        <v>45</v>
      </c>
      <c r="E4" s="26" t="s">
        <v>46</v>
      </c>
      <c r="F4" s="27"/>
      <c r="G4" s="26" t="s">
        <v>47</v>
      </c>
      <c r="H4" s="26" t="s">
        <v>48</v>
      </c>
      <c r="I4" s="25" t="s">
        <v>49</v>
      </c>
      <c r="J4" s="26" t="s">
        <v>56</v>
      </c>
      <c r="K4" s="26" t="s">
        <v>51</v>
      </c>
      <c r="L4" s="26"/>
      <c r="M4" s="26"/>
      <c r="N4" s="26" t="s">
        <v>52</v>
      </c>
      <c r="O4" s="28">
        <v>13.8</v>
      </c>
      <c r="P4" s="26" t="s">
        <v>53</v>
      </c>
      <c r="Q4" s="26">
        <v>40</v>
      </c>
      <c r="R4" s="29">
        <v>30</v>
      </c>
      <c r="S4" s="29">
        <v>17</v>
      </c>
      <c r="T4" s="30"/>
      <c r="U4" s="29">
        <v>2</v>
      </c>
      <c r="V4" s="31">
        <f t="shared" si="4"/>
        <v>2.0400000000000001E-2</v>
      </c>
      <c r="W4" s="30">
        <v>56</v>
      </c>
      <c r="X4" s="32">
        <f t="shared" si="5"/>
        <v>5490.1960784313724</v>
      </c>
      <c r="Y4" s="33">
        <v>3500</v>
      </c>
      <c r="Z4" s="34">
        <f t="shared" si="6"/>
        <v>0.63750000000000007</v>
      </c>
      <c r="AA4" s="26" t="s">
        <v>54</v>
      </c>
      <c r="AB4" s="35">
        <v>0.16700000000000001</v>
      </c>
      <c r="AC4" s="34">
        <f t="shared" si="7"/>
        <v>2.3046000000000002</v>
      </c>
      <c r="AD4" s="34">
        <f t="shared" si="8"/>
        <v>16.742100000000001</v>
      </c>
      <c r="AE4" s="36">
        <v>0</v>
      </c>
      <c r="AF4" s="34">
        <f t="shared" si="0"/>
        <v>0</v>
      </c>
      <c r="AG4" s="36">
        <v>0</v>
      </c>
      <c r="AH4" s="34">
        <f t="shared" si="1"/>
        <v>0</v>
      </c>
      <c r="AI4" s="36">
        <v>0.06</v>
      </c>
      <c r="AJ4" s="34">
        <f t="shared" si="9"/>
        <v>1.2456</v>
      </c>
      <c r="AK4" s="36">
        <v>0.03</v>
      </c>
      <c r="AL4" s="34">
        <f t="shared" si="10"/>
        <v>0.41399999999999998</v>
      </c>
      <c r="AM4" s="34">
        <f t="shared" si="11"/>
        <v>1.6596</v>
      </c>
      <c r="AN4" s="34">
        <f t="shared" si="2"/>
        <v>18.401700000000002</v>
      </c>
      <c r="AO4" s="37">
        <f t="shared" si="3"/>
        <v>0.11359826589595375</v>
      </c>
      <c r="AP4" s="38">
        <v>20.76</v>
      </c>
      <c r="AQ4" s="29">
        <v>940</v>
      </c>
      <c r="AR4" s="34">
        <f t="shared" si="12"/>
        <v>17297.598000000002</v>
      </c>
      <c r="AS4" s="34">
        <f t="shared" si="13"/>
        <v>19514.400000000001</v>
      </c>
    </row>
    <row r="5" spans="1:45" s="39" customFormat="1" x14ac:dyDescent="0.35">
      <c r="A5" s="25">
        <v>4</v>
      </c>
      <c r="B5" s="26"/>
      <c r="C5" s="26"/>
      <c r="D5" s="26" t="s">
        <v>45</v>
      </c>
      <c r="E5" s="26" t="s">
        <v>46</v>
      </c>
      <c r="F5" s="27"/>
      <c r="G5" s="26" t="s">
        <v>47</v>
      </c>
      <c r="H5" s="26" t="s">
        <v>48</v>
      </c>
      <c r="I5" s="25" t="s">
        <v>49</v>
      </c>
      <c r="J5" s="26" t="s">
        <v>57</v>
      </c>
      <c r="K5" s="26" t="s">
        <v>51</v>
      </c>
      <c r="L5" s="26"/>
      <c r="M5" s="26"/>
      <c r="N5" s="26" t="s">
        <v>52</v>
      </c>
      <c r="O5" s="28">
        <v>16.36</v>
      </c>
      <c r="P5" s="26" t="s">
        <v>53</v>
      </c>
      <c r="Q5" s="26">
        <v>40</v>
      </c>
      <c r="R5" s="29">
        <v>30</v>
      </c>
      <c r="S5" s="29">
        <v>19</v>
      </c>
      <c r="T5" s="30"/>
      <c r="U5" s="29">
        <v>2</v>
      </c>
      <c r="V5" s="31">
        <f t="shared" si="4"/>
        <v>2.2800000000000001E-2</v>
      </c>
      <c r="W5" s="30">
        <v>56</v>
      </c>
      <c r="X5" s="32">
        <f t="shared" si="5"/>
        <v>4912.2807017543855</v>
      </c>
      <c r="Y5" s="33">
        <v>3500</v>
      </c>
      <c r="Z5" s="34">
        <f t="shared" si="6"/>
        <v>0.71250000000000002</v>
      </c>
      <c r="AA5" s="26" t="s">
        <v>54</v>
      </c>
      <c r="AB5" s="35">
        <v>0.16700000000000001</v>
      </c>
      <c r="AC5" s="34">
        <f t="shared" si="7"/>
        <v>2.7321200000000001</v>
      </c>
      <c r="AD5" s="34">
        <f t="shared" si="8"/>
        <v>19.80462</v>
      </c>
      <c r="AE5" s="36">
        <v>0</v>
      </c>
      <c r="AF5" s="34">
        <f t="shared" si="0"/>
        <v>0</v>
      </c>
      <c r="AG5" s="36">
        <v>0</v>
      </c>
      <c r="AH5" s="34">
        <f t="shared" si="1"/>
        <v>0</v>
      </c>
      <c r="AI5" s="36">
        <v>0.06</v>
      </c>
      <c r="AJ5" s="34">
        <f t="shared" si="9"/>
        <v>1.4982</v>
      </c>
      <c r="AK5" s="36">
        <v>0.03</v>
      </c>
      <c r="AL5" s="34">
        <f t="shared" si="10"/>
        <v>0.49079999999999996</v>
      </c>
      <c r="AM5" s="34">
        <f t="shared" si="11"/>
        <v>1.9889999999999999</v>
      </c>
      <c r="AN5" s="34">
        <f t="shared" si="2"/>
        <v>21.793620000000001</v>
      </c>
      <c r="AO5" s="37">
        <f t="shared" si="3"/>
        <v>0.1272078494193031</v>
      </c>
      <c r="AP5" s="38">
        <v>24.97</v>
      </c>
      <c r="AQ5" s="29">
        <v>680</v>
      </c>
      <c r="AR5" s="34">
        <f t="shared" si="12"/>
        <v>14819.661600000001</v>
      </c>
      <c r="AS5" s="34">
        <f t="shared" si="13"/>
        <v>16979.599999999999</v>
      </c>
    </row>
    <row r="6" spans="1:45" s="39" customFormat="1" x14ac:dyDescent="0.35">
      <c r="A6" s="25">
        <v>5</v>
      </c>
      <c r="B6" s="26"/>
      <c r="C6" s="26"/>
      <c r="D6" s="26" t="s">
        <v>45</v>
      </c>
      <c r="E6" s="26" t="s">
        <v>46</v>
      </c>
      <c r="F6" s="27"/>
      <c r="G6" s="26" t="s">
        <v>47</v>
      </c>
      <c r="H6" s="26" t="s">
        <v>48</v>
      </c>
      <c r="I6" s="25" t="s">
        <v>49</v>
      </c>
      <c r="J6" s="26" t="s">
        <v>58</v>
      </c>
      <c r="K6" s="26" t="s">
        <v>51</v>
      </c>
      <c r="L6" s="26"/>
      <c r="M6" s="26"/>
      <c r="N6" s="26" t="s">
        <v>52</v>
      </c>
      <c r="O6" s="28">
        <v>16.36</v>
      </c>
      <c r="P6" s="26" t="s">
        <v>53</v>
      </c>
      <c r="Q6" s="26">
        <v>40</v>
      </c>
      <c r="R6" s="29">
        <v>30</v>
      </c>
      <c r="S6" s="29">
        <v>19</v>
      </c>
      <c r="T6" s="30"/>
      <c r="U6" s="29">
        <v>2</v>
      </c>
      <c r="V6" s="31">
        <f t="shared" si="4"/>
        <v>2.2800000000000001E-2</v>
      </c>
      <c r="W6" s="30">
        <v>56</v>
      </c>
      <c r="X6" s="32">
        <f t="shared" si="5"/>
        <v>4912.2807017543855</v>
      </c>
      <c r="Y6" s="33">
        <v>3500</v>
      </c>
      <c r="Z6" s="34">
        <f t="shared" si="6"/>
        <v>0.71250000000000002</v>
      </c>
      <c r="AA6" s="26" t="s">
        <v>54</v>
      </c>
      <c r="AB6" s="35">
        <v>0.16700000000000001</v>
      </c>
      <c r="AC6" s="34">
        <f t="shared" si="7"/>
        <v>2.7321200000000001</v>
      </c>
      <c r="AD6" s="34">
        <f t="shared" si="8"/>
        <v>19.80462</v>
      </c>
      <c r="AE6" s="36">
        <v>0</v>
      </c>
      <c r="AF6" s="34">
        <f t="shared" si="0"/>
        <v>0</v>
      </c>
      <c r="AG6" s="36">
        <v>0</v>
      </c>
      <c r="AH6" s="34">
        <f t="shared" si="1"/>
        <v>0</v>
      </c>
      <c r="AI6" s="36">
        <v>0.06</v>
      </c>
      <c r="AJ6" s="34">
        <f t="shared" si="9"/>
        <v>1.4982</v>
      </c>
      <c r="AK6" s="36">
        <v>0.03</v>
      </c>
      <c r="AL6" s="34">
        <f t="shared" si="10"/>
        <v>0.49079999999999996</v>
      </c>
      <c r="AM6" s="34">
        <f t="shared" si="11"/>
        <v>1.9889999999999999</v>
      </c>
      <c r="AN6" s="34">
        <f t="shared" si="2"/>
        <v>21.793620000000001</v>
      </c>
      <c r="AO6" s="37">
        <f t="shared" si="3"/>
        <v>0.1272078494193031</v>
      </c>
      <c r="AP6" s="38">
        <v>24.97</v>
      </c>
      <c r="AQ6" s="29">
        <v>240</v>
      </c>
      <c r="AR6" s="34">
        <f t="shared" si="12"/>
        <v>5230.4688000000006</v>
      </c>
      <c r="AS6" s="34">
        <f t="shared" si="13"/>
        <v>5992.7999999999993</v>
      </c>
    </row>
    <row r="7" spans="1:45" s="39" customFormat="1" x14ac:dyDescent="0.35">
      <c r="A7" s="25">
        <v>6</v>
      </c>
      <c r="B7" s="26"/>
      <c r="C7" s="26"/>
      <c r="D7" s="26" t="s">
        <v>45</v>
      </c>
      <c r="E7" s="26" t="s">
        <v>59</v>
      </c>
      <c r="F7" s="27"/>
      <c r="G7" s="26" t="s">
        <v>60</v>
      </c>
      <c r="H7" s="26" t="s">
        <v>61</v>
      </c>
      <c r="I7" s="25" t="s">
        <v>49</v>
      </c>
      <c r="J7" s="26" t="s">
        <v>62</v>
      </c>
      <c r="K7" s="26" t="s">
        <v>51</v>
      </c>
      <c r="L7" s="26"/>
      <c r="M7" s="26"/>
      <c r="N7" s="26" t="s">
        <v>52</v>
      </c>
      <c r="O7" s="28">
        <v>2.3199999999999998</v>
      </c>
      <c r="P7" s="26" t="s">
        <v>53</v>
      </c>
      <c r="Q7" s="26">
        <v>25</v>
      </c>
      <c r="R7" s="29">
        <v>17</v>
      </c>
      <c r="S7" s="29">
        <v>16</v>
      </c>
      <c r="T7" s="30"/>
      <c r="U7" s="29">
        <v>4</v>
      </c>
      <c r="V7" s="31">
        <f t="shared" si="4"/>
        <v>6.7999999999999996E-3</v>
      </c>
      <c r="W7" s="30">
        <v>56</v>
      </c>
      <c r="X7" s="32">
        <f t="shared" si="5"/>
        <v>32941.176470588238</v>
      </c>
      <c r="Y7" s="33">
        <v>3500</v>
      </c>
      <c r="Z7" s="34">
        <f t="shared" si="6"/>
        <v>0.10625</v>
      </c>
      <c r="AA7" s="26" t="s">
        <v>54</v>
      </c>
      <c r="AB7" s="35">
        <v>0.16700000000000001</v>
      </c>
      <c r="AC7" s="34">
        <f t="shared" si="7"/>
        <v>0.38744000000000001</v>
      </c>
      <c r="AD7" s="34">
        <f t="shared" si="8"/>
        <v>2.8136900000000002</v>
      </c>
      <c r="AE7" s="36">
        <v>0</v>
      </c>
      <c r="AF7" s="34">
        <f t="shared" si="0"/>
        <v>0</v>
      </c>
      <c r="AG7" s="36">
        <v>0</v>
      </c>
      <c r="AH7" s="34">
        <f t="shared" si="1"/>
        <v>0</v>
      </c>
      <c r="AI7" s="36">
        <v>0.06</v>
      </c>
      <c r="AJ7" s="34">
        <f t="shared" si="9"/>
        <v>0.24959999999999999</v>
      </c>
      <c r="AK7" s="36">
        <v>0.03</v>
      </c>
      <c r="AL7" s="34">
        <f t="shared" si="10"/>
        <v>6.9599999999999995E-2</v>
      </c>
      <c r="AM7" s="34">
        <f t="shared" si="11"/>
        <v>0.31919999999999998</v>
      </c>
      <c r="AN7" s="34">
        <f t="shared" si="2"/>
        <v>3.1328900000000002</v>
      </c>
      <c r="AO7" s="37">
        <f t="shared" si="3"/>
        <v>0.24690144230769229</v>
      </c>
      <c r="AP7" s="38">
        <v>4.16</v>
      </c>
      <c r="AQ7" s="29">
        <v>720</v>
      </c>
      <c r="AR7" s="34">
        <f t="shared" si="12"/>
        <v>2255.6808000000001</v>
      </c>
      <c r="AS7" s="34">
        <f t="shared" si="13"/>
        <v>2995.2000000000003</v>
      </c>
    </row>
    <row r="8" spans="1:45" ht="15" customHeight="1" x14ac:dyDescent="0.35">
      <c r="A8" s="40">
        <v>7</v>
      </c>
      <c r="B8" s="41"/>
      <c r="C8" s="41"/>
      <c r="D8" s="26" t="s">
        <v>45</v>
      </c>
      <c r="E8" s="26" t="s">
        <v>59</v>
      </c>
      <c r="F8" s="27"/>
      <c r="G8" s="26" t="s">
        <v>60</v>
      </c>
      <c r="H8" s="26" t="s">
        <v>61</v>
      </c>
      <c r="I8" s="25" t="s">
        <v>49</v>
      </c>
      <c r="J8" s="26" t="s">
        <v>63</v>
      </c>
      <c r="K8" s="26" t="s">
        <v>51</v>
      </c>
      <c r="L8" s="41"/>
      <c r="M8" s="41"/>
      <c r="N8" s="26" t="s">
        <v>52</v>
      </c>
      <c r="O8" s="28">
        <v>2.75</v>
      </c>
      <c r="P8" s="26" t="s">
        <v>53</v>
      </c>
      <c r="Q8" s="41">
        <v>25</v>
      </c>
      <c r="R8" s="5">
        <v>17</v>
      </c>
      <c r="S8" s="5">
        <v>20</v>
      </c>
      <c r="T8" s="42"/>
      <c r="U8" s="29">
        <v>4</v>
      </c>
      <c r="V8" s="43">
        <f t="shared" si="4"/>
        <v>8.5000000000000006E-3</v>
      </c>
      <c r="W8" s="30">
        <v>56</v>
      </c>
      <c r="X8" s="32">
        <f t="shared" si="5"/>
        <v>26352.941176470587</v>
      </c>
      <c r="Y8" s="33">
        <v>3500</v>
      </c>
      <c r="Z8" s="44">
        <f t="shared" si="6"/>
        <v>0.1328125</v>
      </c>
      <c r="AA8" s="41" t="s">
        <v>54</v>
      </c>
      <c r="AB8" s="45">
        <v>0.16700000000000001</v>
      </c>
      <c r="AC8" s="34">
        <f t="shared" si="7"/>
        <v>0.45925000000000005</v>
      </c>
      <c r="AD8" s="34">
        <f t="shared" si="8"/>
        <v>3.3420624999999999</v>
      </c>
      <c r="AE8" s="36">
        <v>0</v>
      </c>
      <c r="AF8" s="44">
        <f t="shared" si="0"/>
        <v>0</v>
      </c>
      <c r="AG8" s="36">
        <v>0</v>
      </c>
      <c r="AH8" s="44">
        <f t="shared" si="1"/>
        <v>0</v>
      </c>
      <c r="AI8" s="36">
        <v>0.06</v>
      </c>
      <c r="AJ8" s="34">
        <f t="shared" si="9"/>
        <v>0.2964</v>
      </c>
      <c r="AK8" s="36">
        <v>0.03</v>
      </c>
      <c r="AL8" s="34">
        <f t="shared" si="10"/>
        <v>8.249999999999999E-2</v>
      </c>
      <c r="AM8" s="34">
        <f t="shared" si="11"/>
        <v>0.37890000000000001</v>
      </c>
      <c r="AN8" s="44">
        <f t="shared" si="2"/>
        <v>3.7209624999999997</v>
      </c>
      <c r="AO8" s="46">
        <f t="shared" si="3"/>
        <v>0.24676872469635638</v>
      </c>
      <c r="AP8" s="6">
        <v>4.9400000000000004</v>
      </c>
      <c r="AQ8" s="5">
        <v>480</v>
      </c>
      <c r="AR8" s="34">
        <f t="shared" si="12"/>
        <v>1786.0619999999999</v>
      </c>
      <c r="AS8" s="34">
        <f t="shared" si="13"/>
        <v>2371.2000000000003</v>
      </c>
    </row>
    <row r="9" spans="1:45" x14ac:dyDescent="0.35">
      <c r="AO9" s="3"/>
      <c r="AQ9" s="48"/>
    </row>
  </sheetData>
  <sheetProtection insertRows="0" deleteRows="0" sort="0"/>
  <protectedRanges>
    <protectedRange sqref="Z2:Z5 Q6:T8 V2:X8 Z6:AB8 Q9:AF9 AC2:AF8 AG2:AO9 Q10:AP218 AQ6:AQ9 A2:P218" name="Range1"/>
    <protectedRange sqref="Q2:T5" name="Range1_2"/>
    <protectedRange sqref="Y2:Y8" name="Range1_3"/>
    <protectedRange sqref="AA2:AB5" name="Range1_4"/>
    <protectedRange sqref="AQ2:AQ5" name="Range1_6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2025-05-12T23:58:07Z</dcterms:created>
  <dcterms:modified xsi:type="dcterms:W3CDTF">2025-05-13T00:01:13Z</dcterms:modified>
</cp:coreProperties>
</file>