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9EAC8661-4DC5-47E1-A01C-EDD848A613A8}" xr6:coauthVersionLast="47" xr6:coauthVersionMax="47" xr10:uidLastSave="{00000000-0000-0000-0000-000000000000}"/>
  <bookViews>
    <workbookView xWindow="-110" yWindow="-110" windowWidth="19420" windowHeight="10300" xr2:uid="{1A85FAF1-DC31-47C8-94D3-19B25E5A42FB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5" i="1" l="1"/>
  <c r="AU15" i="1"/>
  <c r="AQ15" i="1"/>
  <c r="AN15" i="1"/>
  <c r="AL15" i="1"/>
  <c r="AJ15" i="1"/>
  <c r="AF15" i="1"/>
  <c r="AG15" i="1" s="1"/>
  <c r="AA15" i="1"/>
  <c r="AB15" i="1" s="1"/>
  <c r="AD15" i="1" s="1"/>
  <c r="AH15" i="1" s="1"/>
  <c r="R15" i="1"/>
  <c r="BA14" i="1"/>
  <c r="AU14" i="1"/>
  <c r="AQ14" i="1"/>
  <c r="AN14" i="1"/>
  <c r="AL14" i="1"/>
  <c r="AJ14" i="1"/>
  <c r="AF14" i="1"/>
  <c r="AG14" i="1" s="1"/>
  <c r="AA14" i="1"/>
  <c r="AB14" i="1" s="1"/>
  <c r="AD14" i="1" s="1"/>
  <c r="R14" i="1"/>
  <c r="BA13" i="1"/>
  <c r="AU13" i="1"/>
  <c r="AQ13" i="1"/>
  <c r="AN13" i="1"/>
  <c r="AL13" i="1"/>
  <c r="AJ13" i="1"/>
  <c r="AF13" i="1"/>
  <c r="AG13" i="1" s="1"/>
  <c r="AA13" i="1"/>
  <c r="AB13" i="1" s="1"/>
  <c r="AD13" i="1" s="1"/>
  <c r="AH13" i="1" s="1"/>
  <c r="R13" i="1"/>
  <c r="BA12" i="1"/>
  <c r="AU12" i="1"/>
  <c r="AQ12" i="1"/>
  <c r="AN12" i="1"/>
  <c r="AL12" i="1"/>
  <c r="AJ12" i="1"/>
  <c r="AF12" i="1"/>
  <c r="AG12" i="1" s="1"/>
  <c r="AA12" i="1"/>
  <c r="AB12" i="1" s="1"/>
  <c r="AD12" i="1" s="1"/>
  <c r="AH12" i="1" s="1"/>
  <c r="R12" i="1"/>
  <c r="BA11" i="1"/>
  <c r="AU11" i="1"/>
  <c r="AQ11" i="1"/>
  <c r="AN11" i="1"/>
  <c r="AL11" i="1"/>
  <c r="AJ11" i="1"/>
  <c r="AR11" i="1" s="1"/>
  <c r="AF11" i="1"/>
  <c r="AG11" i="1" s="1"/>
  <c r="AA11" i="1"/>
  <c r="AB11" i="1" s="1"/>
  <c r="AD11" i="1" s="1"/>
  <c r="AH11" i="1" s="1"/>
  <c r="R11" i="1"/>
  <c r="BA10" i="1"/>
  <c r="AU10" i="1"/>
  <c r="AQ10" i="1"/>
  <c r="AN10" i="1"/>
  <c r="AL10" i="1"/>
  <c r="AJ10" i="1"/>
  <c r="AF10" i="1"/>
  <c r="AG10" i="1" s="1"/>
  <c r="AA10" i="1"/>
  <c r="AB10" i="1" s="1"/>
  <c r="AD10" i="1" s="1"/>
  <c r="R10" i="1"/>
  <c r="BA9" i="1"/>
  <c r="AU9" i="1"/>
  <c r="AQ9" i="1"/>
  <c r="AN9" i="1"/>
  <c r="AL9" i="1"/>
  <c r="AF9" i="1"/>
  <c r="AG9" i="1" s="1"/>
  <c r="AH9" i="1" s="1"/>
  <c r="BA8" i="1"/>
  <c r="AU8" i="1"/>
  <c r="AQ8" i="1"/>
  <c r="AN8" i="1"/>
  <c r="AL8" i="1"/>
  <c r="AJ8" i="1"/>
  <c r="AF8" i="1"/>
  <c r="AG8" i="1" s="1"/>
  <c r="AA8" i="1"/>
  <c r="AB8" i="1" s="1"/>
  <c r="AD8" i="1" s="1"/>
  <c r="AH8" i="1" s="1"/>
  <c r="R8" i="1"/>
  <c r="BA7" i="1"/>
  <c r="AU7" i="1"/>
  <c r="AQ7" i="1"/>
  <c r="AN7" i="1"/>
  <c r="AL7" i="1"/>
  <c r="AJ7" i="1"/>
  <c r="AF7" i="1"/>
  <c r="AG7" i="1" s="1"/>
  <c r="AA7" i="1"/>
  <c r="AB7" i="1" s="1"/>
  <c r="AD7" i="1" s="1"/>
  <c r="R7" i="1"/>
  <c r="BA6" i="1"/>
  <c r="AU6" i="1"/>
  <c r="AQ6" i="1"/>
  <c r="AN6" i="1"/>
  <c r="AL6" i="1"/>
  <c r="AJ6" i="1"/>
  <c r="AR6" i="1" s="1"/>
  <c r="AF6" i="1"/>
  <c r="AG6" i="1" s="1"/>
  <c r="AA6" i="1"/>
  <c r="AB6" i="1" s="1"/>
  <c r="AD6" i="1" s="1"/>
  <c r="AH6" i="1" s="1"/>
  <c r="R6" i="1"/>
  <c r="BA5" i="1"/>
  <c r="AU5" i="1"/>
  <c r="AQ5" i="1"/>
  <c r="AN5" i="1"/>
  <c r="AL5" i="1"/>
  <c r="AJ5" i="1"/>
  <c r="AR5" i="1" s="1"/>
  <c r="AF5" i="1"/>
  <c r="AG5" i="1" s="1"/>
  <c r="AA5" i="1"/>
  <c r="AB5" i="1" s="1"/>
  <c r="AD5" i="1" s="1"/>
  <c r="AH5" i="1" s="1"/>
  <c r="R5" i="1"/>
  <c r="BA4" i="1"/>
  <c r="AU4" i="1"/>
  <c r="AQ4" i="1"/>
  <c r="AN4" i="1"/>
  <c r="AL4" i="1"/>
  <c r="AJ4" i="1"/>
  <c r="AF4" i="1"/>
  <c r="AG4" i="1" s="1"/>
  <c r="AA4" i="1"/>
  <c r="AB4" i="1" s="1"/>
  <c r="AD4" i="1" s="1"/>
  <c r="AH4" i="1" l="1"/>
  <c r="AR15" i="1"/>
  <c r="AS15" i="1" s="1"/>
  <c r="AT15" i="1" s="1"/>
  <c r="AZ15" i="1" s="1"/>
  <c r="AR9" i="1"/>
  <c r="AS9" i="1" s="1"/>
  <c r="AT9" i="1" s="1"/>
  <c r="AZ9" i="1" s="1"/>
  <c r="AH14" i="1"/>
  <c r="AS11" i="1"/>
  <c r="AT11" i="1" s="1"/>
  <c r="AZ11" i="1" s="1"/>
  <c r="AS6" i="1"/>
  <c r="AT6" i="1" s="1"/>
  <c r="AZ6" i="1" s="1"/>
  <c r="AS5" i="1"/>
  <c r="AT5" i="1" s="1"/>
  <c r="AZ5" i="1" s="1"/>
  <c r="AR14" i="1"/>
  <c r="AS14" i="1" s="1"/>
  <c r="AT14" i="1" s="1"/>
  <c r="AZ14" i="1" s="1"/>
  <c r="AR7" i="1"/>
  <c r="AR12" i="1"/>
  <c r="AS12" i="1" s="1"/>
  <c r="AT12" i="1" s="1"/>
  <c r="AZ12" i="1" s="1"/>
  <c r="AR4" i="1"/>
  <c r="AS4" i="1" s="1"/>
  <c r="AT4" i="1" s="1"/>
  <c r="AZ4" i="1" s="1"/>
  <c r="AH7" i="1"/>
  <c r="AS7" i="1" s="1"/>
  <c r="AT7" i="1" s="1"/>
  <c r="AZ7" i="1" s="1"/>
  <c r="AR10" i="1"/>
  <c r="AR13" i="1"/>
  <c r="AH10" i="1"/>
  <c r="AS10" i="1" s="1"/>
  <c r="AT10" i="1" s="1"/>
  <c r="AZ10" i="1" s="1"/>
  <c r="AS13" i="1"/>
  <c r="AT13" i="1" s="1"/>
  <c r="AZ13" i="1" s="1"/>
  <c r="AR8" i="1"/>
  <c r="AS8" i="1" s="1"/>
  <c r="AT8" i="1" s="1"/>
  <c r="AZ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727B9569-4AEE-444A-AF98-09FDDCCC42E9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6B48675B-08AB-46B4-8ED6-94DAA9210E3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30645F22-7540-44E1-8230-2FC39A7AB1E8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50100412-0E08-4992-A5AB-D591CCE43AAD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92D1F9D1-A6F4-4E88-A6E7-E684B266E213}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 xr:uid="{3BA85139-24FE-436B-B08B-F79A7A9342C9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 xr:uid="{E0751F1D-0990-47DB-876E-42643FD193C6}">
      <text>
        <r>
          <rPr>
            <sz val="11"/>
            <rFont val="Calibri"/>
            <family val="2"/>
          </rPr>
          <t>[JLA POE Price Quote (Value)]*[DA %]</t>
        </r>
      </text>
    </comment>
    <comment ref="AK1" authorId="0" shapeId="0" xr:uid="{0C5FFD26-C7D9-4B7C-8A14-923D059FCB9D}">
      <text>
        <r>
          <rPr>
            <sz val="11"/>
            <rFont val="Calibri"/>
            <family val="2"/>
          </rPr>
          <t xml:space="preserve">
          </t>
        </r>
      </text>
    </comment>
    <comment ref="AL1" authorId="0" shapeId="0" xr:uid="{EB3E447B-D3F0-4808-92BF-DFF4E0CADE37}">
      <text>
        <r>
          <rPr>
            <sz val="11"/>
            <rFont val="Calibri"/>
            <family val="2"/>
          </rPr>
          <t>[JLA POE Price Quote (Value)]*[General Load %]</t>
        </r>
      </text>
    </comment>
    <comment ref="AM1" authorId="0" shapeId="0" xr:uid="{055E7BDE-8185-4FCC-96A6-7D01CD3EDAF9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ED303ABF-05CB-41B0-BDB2-32F1B293689A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Q1" authorId="0" shapeId="0" xr:uid="{74D99A72-4645-40C9-BC03-0CD20C3BE221}">
      <text>
        <r>
          <rPr>
            <sz val="11"/>
            <rFont val="Calibri"/>
            <family val="2"/>
          </rPr>
          <t>[JLA POE Price Quote (Value)]*[Load 1 %]</t>
        </r>
      </text>
    </comment>
    <comment ref="AR1" authorId="0" shapeId="0" xr:uid="{C5343D3B-056D-4A12-A4C8-E04073D60633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S1" authorId="0" shapeId="0" xr:uid="{E658E0EF-7062-49DC-9CDC-D56CDAE55832}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 xr:uid="{3F8CF5B6-48B7-4DFE-9B72-4C266983D332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U1" authorId="0" shapeId="0" xr:uid="{6D6D62A7-2BE7-4330-80C0-3B279FC6C406}">
      <text>
        <r>
          <rPr>
            <sz val="11"/>
            <rFont val="Calibri"/>
            <family val="2"/>
          </rPr>
          <t>[Suggested Retail Price]*(1-[Retailer Markup])</t>
        </r>
      </text>
    </comment>
    <comment ref="AZ1" authorId="0" shapeId="0" xr:uid="{B318049C-8EC3-483E-AA68-308C8F0405C5}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 xr:uid="{019897F9-772B-4BBD-AB6D-2C58DA7AE7E2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<sst xmlns="http://schemas.openxmlformats.org/spreadsheetml/2006/main" count="197" uniqueCount="80">
  <si>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</si>
  <si>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</si>
  <si>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</si>
  <si>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</si>
  <si>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</si>
  <si>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</si>
  <si>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</si>
  <si>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</si>
  <si>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</si>
  <si>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</si>
  <si>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</si>
  <si>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</si>
  <si>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</si>
  <si>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</si>
  <si>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</si>
  <si>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</si>
  <si>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</si>
  <si>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</si>
  <si>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</si>
  <si>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</si>
  <si>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</si>
  <si>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</si>
  <si>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</si>
  <si>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</si>
  <si>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</si>
  <si>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</si>
  <si>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</si>
  <si>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</si>
  <si>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</si>
  <si>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</si>
  <si>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</si>
  <si>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</si>
  <si>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</si>
  <si>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</si>
  <si>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</si>
  <si>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</si>
  <si>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</si>
  <si>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</si>
  <si>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</si>
  <si>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</si>
  <si>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</si>
  <si>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</si>
  <si>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</si>
  <si>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</si>
  <si>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</si>
  <si>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</si>
  <si>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</si>
  <si>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</si>
  <si>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</si>
  <si>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</t>
  </si>
  <si>
    <t>Total Quantity</t>
  </si>
  <si>
    <t>Total Cost</t>
  </si>
  <si>
    <t>Total Sales</t>
  </si>
  <si>
    <t>02GX0334P1-B</t>
    <phoneticPr fontId="4" type="noConversion"/>
  </si>
  <si>
    <t>Madison Park Essential</t>
    <phoneticPr fontId="4" type="noConversion"/>
  </si>
  <si>
    <t>QUILT(14)</t>
  </si>
  <si>
    <t xml:space="preserve">Shadow Leaves </t>
    <phoneticPr fontId="4" type="noConversion"/>
  </si>
  <si>
    <t>Shadow Leaves Quilt Set</t>
    <phoneticPr fontId="4" type="noConversion"/>
  </si>
  <si>
    <t xml:space="preserve">Quit/sham face: 100% Polyester 85gram micro fiber printed with quilting.back: 85gram micro fiber solid. Filling: 120gram polyfill  </t>
    <phoneticPr fontId="4" type="noConversion"/>
  </si>
  <si>
    <t>Twin/Twin XL: 69x95" /20x26"+1/2" (1)</t>
    <phoneticPr fontId="4" type="noConversion"/>
  </si>
  <si>
    <t>Purple</t>
    <phoneticPr fontId="4" type="noConversion"/>
  </si>
  <si>
    <t>Set</t>
  </si>
  <si>
    <t>Rolled</t>
  </si>
  <si>
    <t>9404.40.9022</t>
    <phoneticPr fontId="4" type="noConversion"/>
  </si>
  <si>
    <t>Shadow Leaves Quilt Set</t>
  </si>
  <si>
    <t>Full/Queen: 90x95"/20x26"+1/2" (2)</t>
    <phoneticPr fontId="4" type="noConversion"/>
  </si>
  <si>
    <t>King/Cal King: 106x95"/20x36"+1/2" (2)</t>
    <phoneticPr fontId="4" type="noConversion"/>
  </si>
  <si>
    <t xml:space="preserve">05TH0676P1-B </t>
    <phoneticPr fontId="4" type="noConversion"/>
  </si>
  <si>
    <t xml:space="preserve">Wildflower </t>
    <phoneticPr fontId="4" type="noConversion"/>
  </si>
  <si>
    <t>Wildflower Quilt Set</t>
    <phoneticPr fontId="4" type="noConversion"/>
  </si>
  <si>
    <t>Dusty Rose</t>
    <phoneticPr fontId="4" type="noConversion"/>
  </si>
  <si>
    <t xml:space="preserve">05TH0676P1-B </t>
  </si>
  <si>
    <t xml:space="preserve">36AV5012P-A </t>
    <phoneticPr fontId="4" type="noConversion"/>
  </si>
  <si>
    <t>Farmhouse Stripe</t>
    <phoneticPr fontId="4" type="noConversion"/>
  </si>
  <si>
    <t>Farmhouse Stripe Quilt Set</t>
    <phoneticPr fontId="4" type="noConversion"/>
  </si>
  <si>
    <t>Blue</t>
    <phoneticPr fontId="4" type="noConversion"/>
  </si>
  <si>
    <t>36AV5008P-B</t>
    <phoneticPr fontId="4" type="noConversion"/>
  </si>
  <si>
    <t xml:space="preserve">Square Patch </t>
    <phoneticPr fontId="4" type="noConversion"/>
  </si>
  <si>
    <t>Square Patch Quilt Set</t>
    <phoneticPr fontId="4" type="noConversion"/>
  </si>
  <si>
    <t>Green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</si>
</sst>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¥-478]#,##0.00"/>
    <numFmt numFmtId="165" formatCode="&quot;$&quot;#,##0.00"/>
  </numFmts>
  <fonts count="8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65" fontId="0" fillId="0" borderId="3" xfId="0" applyNumberForma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3" xfId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2" fontId="2" fillId="2" borderId="3" xfId="0" applyNumberFormat="1" applyFont="1" applyFill="1" applyBorder="1" applyAlignment="1">
      <alignment horizontal="center" wrapText="1"/>
    </xf>
    <xf numFmtId="165" fontId="5" fillId="2" borderId="3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3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2" fontId="5" fillId="0" borderId="3" xfId="2" applyNumberFormat="1" applyFont="1" applyBorder="1" applyAlignment="1">
      <alignment wrapText="1"/>
    </xf>
    <xf numFmtId="1" fontId="5" fillId="0" borderId="3" xfId="2" applyNumberFormat="1" applyFont="1" applyBorder="1" applyAlignment="1">
      <alignment wrapText="1"/>
    </xf>
    <xf numFmtId="165" fontId="5" fillId="0" borderId="3" xfId="2" applyNumberFormat="1" applyFont="1" applyBorder="1" applyAlignment="1">
      <alignment wrapText="1"/>
    </xf>
    <xf numFmtId="10" fontId="2" fillId="0" borderId="3" xfId="0" applyNumberFormat="1" applyFont="1" applyBorder="1" applyAlignment="1">
      <alignment horizontal="center" wrapText="1"/>
    </xf>
    <xf numFmtId="165" fontId="5" fillId="5" borderId="3" xfId="2" applyNumberFormat="1" applyFont="1" applyFill="1" applyBorder="1" applyAlignment="1">
      <alignment wrapText="1"/>
    </xf>
    <xf numFmtId="165" fontId="5" fillId="3" borderId="3" xfId="2" applyNumberFormat="1" applyFont="1" applyFill="1" applyBorder="1" applyAlignment="1">
      <alignment wrapText="1"/>
    </xf>
    <xf numFmtId="10" fontId="5" fillId="3" borderId="3" xfId="2" applyNumberFormat="1" applyFont="1" applyFill="1" applyBorder="1" applyAlignment="1">
      <alignment wrapText="1"/>
    </xf>
    <xf numFmtId="165" fontId="6" fillId="7" borderId="3" xfId="2" applyNumberFormat="1" applyFont="1" applyFill="1" applyBorder="1" applyAlignment="1">
      <alignment wrapText="1"/>
    </xf>
    <xf numFmtId="165" fontId="2" fillId="3" borderId="3" xfId="0" applyNumberFormat="1" applyFont="1" applyFill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65" fontId="0" fillId="8" borderId="3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2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8" borderId="3" xfId="4" applyNumberFormat="1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4" fillId="0" borderId="3" xfId="5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wrapText="1"/>
      <protection locked="0"/>
    </xf>
    <xf numFmtId="0" fontId="4" fillId="0" borderId="3" xfId="5" applyBorder="1" applyAlignment="1" applyProtection="1">
      <alignment horizontal="center" wrapText="1"/>
      <protection locked="0"/>
    </xf>
    <xf numFmtId="0" fontId="4" fillId="0" borderId="3" xfId="0" applyFont="1" applyBorder="1" applyAlignment="1">
      <alignment vertical="center" wrapText="1"/>
    </xf>
    <xf numFmtId="0" fontId="7" fillId="0" borderId="2" xfId="0" applyFont="1" applyBorder="1" applyAlignment="1" applyProtection="1">
      <alignment wrapText="1"/>
      <protection locked="0"/>
    </xf>
  </cellXfs>
  <cellStyles count="6">
    <cellStyle name="Currency 2" xfId="3" xr:uid="{1C47FC26-D6CD-458D-90A1-D496F66BC7A2}"/>
    <cellStyle name="Normal" xfId="0" builtinId="0"/>
    <cellStyle name="Normal 2" xfId="1" xr:uid="{061E6CAB-EA52-4210-A7A3-00E150719AE0}"/>
    <cellStyle name="Normal 2 18 2" xfId="2" xr:uid="{9E37088B-004D-4D65-8BC1-451266FF91C5}"/>
    <cellStyle name="Percent 2" xfId="4" xr:uid="{4BA9A929-2A80-48DE-BD5A-4BA35DCA7888}"/>
    <cellStyle name="样式 1 2" xfId="5" xr:uid="{A12EF04C-7B58-417D-8128-3EC2737B72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9FCCE-C64D-482C-B9FC-A9F8FBB3912D}">
  <dimension ref="A1:BD16"/>
  <sheetViews>
    <sheetView tabSelected="1" workbookViewId="0">
      <pane xSplit="5" ySplit="1" topLeftCell="F2" activePane="bottomRight" state="frozen"/>
      <selection pane="topRight" activeCell="F1" sqref="F1"/>
      <selection pane="bottomLeft" activeCell="A4" sqref="A4"/>
      <selection pane="bottomRight" activeCell="G23" sqref="G23"/>
    </sheetView>
  </sheetViews>
  <sheetFormatPr defaultColWidth="9.1796875" defaultRowHeight="14.5" x14ac:dyDescent="0.35"/>
  <cols>
    <col min="1" max="1" width="10.1796875" style="1" customWidth="1"/>
    <col min="2" max="2" width="25.26953125" style="2" customWidth="1"/>
    <col min="3" max="3" width="14.26953125" style="2" customWidth="1"/>
    <col min="4" max="4" width="10.1796875" style="2" customWidth="1"/>
    <col min="5" max="5" width="11.26953125" style="2" customWidth="1"/>
    <col min="6" max="6" width="13.7265625" style="2" customWidth="1"/>
    <col min="7" max="7" width="12" style="2" customWidth="1"/>
    <col min="8" max="8" width="10.81640625" style="2" customWidth="1"/>
    <col min="9" max="9" width="20.7265625" style="2" customWidth="1"/>
    <col min="10" max="10" width="10.26953125" style="2" customWidth="1"/>
    <col min="11" max="11" width="8.81640625" style="2" customWidth="1"/>
    <col min="12" max="14" width="10.81640625" style="2" customWidth="1"/>
    <col min="15" max="15" width="10.1796875" style="2" customWidth="1"/>
    <col min="16" max="16" width="9.7265625" style="3" customWidth="1"/>
    <col min="17" max="17" width="8" style="4" customWidth="1"/>
    <col min="18" max="18" width="12" style="5" customWidth="1"/>
    <col min="19" max="19" width="8.54296875" style="5" customWidth="1"/>
    <col min="20" max="20" width="8.1796875" style="5" customWidth="1"/>
    <col min="21" max="21" width="9.453125" style="2" customWidth="1"/>
    <col min="22" max="22" width="8.1796875" style="4" customWidth="1"/>
    <col min="23" max="23" width="8.7265625" style="4" customWidth="1"/>
    <col min="24" max="24" width="7.1796875" style="4" customWidth="1"/>
    <col min="25" max="25" width="9" style="4" customWidth="1"/>
    <col min="26" max="26" width="6.26953125" style="6" customWidth="1"/>
    <col min="27" max="27" width="10" style="4" customWidth="1"/>
    <col min="28" max="28" width="9.81640625" style="6" customWidth="1"/>
    <col min="29" max="29" width="7.81640625" style="2" customWidth="1"/>
    <col min="30" max="30" width="8.81640625" style="5" customWidth="1"/>
    <col min="31" max="31" width="7.81640625" style="2" customWidth="1"/>
    <col min="32" max="32" width="8.453125" style="7" customWidth="1"/>
    <col min="33" max="33" width="9" style="5" customWidth="1"/>
    <col min="34" max="34" width="8.453125" style="5" customWidth="1"/>
    <col min="35" max="35" width="7.81640625" style="7" customWidth="1"/>
    <col min="36" max="36" width="5.81640625" style="5" customWidth="1"/>
    <col min="37" max="37" width="8.1796875" style="7" customWidth="1"/>
    <col min="38" max="38" width="9.26953125" style="5" customWidth="1"/>
    <col min="39" max="39" width="11.54296875" style="7" customWidth="1"/>
    <col min="40" max="40" width="10.81640625" style="5" customWidth="1"/>
    <col min="41" max="41" width="9.54296875" style="2" customWidth="1"/>
    <col min="42" max="42" width="9.54296875" style="7" customWidth="1"/>
    <col min="43" max="43" width="10" style="5" customWidth="1"/>
    <col min="44" max="44" width="9.54296875" style="5" customWidth="1"/>
    <col min="45" max="45" width="11.81640625" style="5" customWidth="1"/>
    <col min="46" max="46" width="10" style="7" customWidth="1"/>
    <col min="47" max="47" width="7.81640625" style="5" customWidth="1"/>
    <col min="48" max="48" width="9.54296875" style="5" customWidth="1"/>
    <col min="49" max="49" width="7.7265625" style="5" customWidth="1"/>
    <col min="50" max="50" width="12.1796875" style="7" customWidth="1"/>
    <col min="51" max="51" width="12.1796875" style="5" customWidth="1"/>
    <col min="52" max="53" width="13.1796875" style="2" customWidth="1"/>
    <col min="54" max="54" width="9.1796875" style="2"/>
    <col min="55" max="56" width="9.1796875" style="5"/>
    <col min="57" max="16384" width="9.1796875" style="2"/>
  </cols>
  <sheetData>
    <row r="1" spans="1:56" ht="68.150000000000006" customHeight="1" x14ac:dyDescent="0.35">
      <c r="A1" s="10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1" t="s">
        <v>5</v>
      </c>
      <c r="G1" s="14" t="s">
        <v>6</v>
      </c>
      <c r="H1" s="15" t="s">
        <v>7</v>
      </c>
      <c r="I1" s="14" t="s">
        <v>8</v>
      </c>
      <c r="J1" s="14" t="s">
        <v>9</v>
      </c>
      <c r="K1" s="14" t="s">
        <v>10</v>
      </c>
      <c r="L1" s="11" t="s">
        <v>11</v>
      </c>
      <c r="M1" s="11" t="s">
        <v>12</v>
      </c>
      <c r="N1" s="11" t="s">
        <v>13</v>
      </c>
      <c r="O1" s="15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2" t="s">
        <v>22</v>
      </c>
      <c r="X1" s="22" t="s">
        <v>23</v>
      </c>
      <c r="Y1" s="22" t="s">
        <v>24</v>
      </c>
      <c r="Z1" s="23" t="s">
        <v>25</v>
      </c>
      <c r="AA1" s="24" t="s">
        <v>26</v>
      </c>
      <c r="AB1" s="25" t="s">
        <v>27</v>
      </c>
      <c r="AC1" s="10" t="s">
        <v>28</v>
      </c>
      <c r="AD1" s="26" t="s">
        <v>29</v>
      </c>
      <c r="AE1" s="10" t="s">
        <v>30</v>
      </c>
      <c r="AF1" s="27" t="s">
        <v>31</v>
      </c>
      <c r="AG1" s="28" t="s">
        <v>32</v>
      </c>
      <c r="AH1" s="26" t="s">
        <v>33</v>
      </c>
      <c r="AI1" s="27" t="s">
        <v>34</v>
      </c>
      <c r="AJ1" s="26" t="s">
        <v>35</v>
      </c>
      <c r="AK1" s="27" t="s">
        <v>36</v>
      </c>
      <c r="AL1" s="26" t="s">
        <v>37</v>
      </c>
      <c r="AM1" s="27" t="s">
        <v>38</v>
      </c>
      <c r="AN1" s="26" t="s">
        <v>39</v>
      </c>
      <c r="AO1" s="21" t="s">
        <v>40</v>
      </c>
      <c r="AP1" s="27" t="s">
        <v>41</v>
      </c>
      <c r="AQ1" s="26" t="s">
        <v>42</v>
      </c>
      <c r="AR1" s="26" t="s">
        <v>43</v>
      </c>
      <c r="AS1" s="29" t="s">
        <v>44</v>
      </c>
      <c r="AT1" s="30" t="s">
        <v>45</v>
      </c>
      <c r="AU1" s="29" t="s">
        <v>46</v>
      </c>
      <c r="AV1" s="31" t="s">
        <v>47</v>
      </c>
      <c r="AW1" s="32" t="s">
        <v>48</v>
      </c>
      <c r="AX1" s="32" t="s">
        <v>49</v>
      </c>
      <c r="AY1" s="10" t="s">
        <v>50</v>
      </c>
      <c r="AZ1" s="33" t="s">
        <v>51</v>
      </c>
      <c r="BA1" s="33" t="s">
        <v>52</v>
      </c>
      <c r="BC1" s="2"/>
      <c r="BD1" s="2"/>
    </row>
    <row r="2" spans="1:56" x14ac:dyDescent="0.3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6"/>
      <c r="Q2" s="37"/>
      <c r="R2" s="38"/>
      <c r="S2" s="39"/>
      <c r="T2" s="9"/>
      <c r="U2" s="35"/>
      <c r="V2" s="37"/>
      <c r="W2" s="37"/>
      <c r="X2" s="37"/>
      <c r="Y2" s="37"/>
      <c r="Z2" s="40"/>
      <c r="AA2" s="41"/>
      <c r="AB2" s="42"/>
      <c r="AC2" s="35"/>
      <c r="AD2" s="43"/>
      <c r="AE2" s="35"/>
      <c r="AF2" s="44"/>
      <c r="AG2" s="43"/>
      <c r="AH2" s="43"/>
      <c r="AI2" s="44"/>
      <c r="AJ2" s="43"/>
      <c r="AK2" s="44"/>
      <c r="AL2" s="43"/>
      <c r="AM2" s="44"/>
      <c r="AN2" s="43"/>
      <c r="AO2" s="35"/>
      <c r="AP2" s="44"/>
      <c r="AQ2" s="43"/>
      <c r="AR2" s="43"/>
      <c r="AS2" s="43"/>
      <c r="AT2" s="45"/>
      <c r="AU2" s="43"/>
      <c r="AV2" s="9"/>
      <c r="AW2" s="9"/>
      <c r="AX2" s="44"/>
      <c r="AY2" s="8"/>
      <c r="AZ2" s="43"/>
      <c r="BA2" s="43"/>
      <c r="BC2" s="2"/>
      <c r="BD2" s="2"/>
    </row>
    <row r="3" spans="1:56" ht="23.25" customHeight="1" x14ac:dyDescent="0.3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  <c r="Q3" s="37"/>
      <c r="R3" s="38"/>
      <c r="S3" s="39"/>
      <c r="T3" s="9"/>
      <c r="U3" s="35"/>
      <c r="V3" s="37"/>
      <c r="W3" s="37"/>
      <c r="X3" s="37"/>
      <c r="Y3" s="37"/>
      <c r="Z3" s="8"/>
      <c r="AA3" s="41"/>
      <c r="AB3" s="42"/>
      <c r="AC3" s="35"/>
      <c r="AD3" s="43"/>
      <c r="AE3" s="35"/>
      <c r="AF3" s="44"/>
      <c r="AG3" s="43"/>
      <c r="AH3" s="43"/>
      <c r="AI3" s="44"/>
      <c r="AJ3" s="43"/>
      <c r="AK3" s="44"/>
      <c r="AL3" s="43"/>
      <c r="AM3" s="44"/>
      <c r="AN3" s="43"/>
      <c r="AO3" s="35"/>
      <c r="AP3" s="44"/>
      <c r="AQ3" s="43"/>
      <c r="AR3" s="43"/>
      <c r="AS3" s="43"/>
      <c r="AT3" s="45"/>
      <c r="AU3" s="43"/>
      <c r="AV3" s="9"/>
      <c r="AW3" s="9"/>
      <c r="AX3" s="44"/>
      <c r="AY3" s="8"/>
      <c r="AZ3" s="43"/>
      <c r="BA3" s="43"/>
      <c r="BC3" s="2"/>
      <c r="BD3" s="2"/>
    </row>
    <row r="4" spans="1:56" ht="113.25" customHeight="1" x14ac:dyDescent="0.35">
      <c r="A4" s="34">
        <v>3</v>
      </c>
      <c r="B4" s="35"/>
      <c r="C4" s="46" t="s">
        <v>53</v>
      </c>
      <c r="D4" s="46" t="s">
        <v>54</v>
      </c>
      <c r="E4" s="35" t="s">
        <v>55</v>
      </c>
      <c r="F4" s="46" t="s">
        <v>56</v>
      </c>
      <c r="G4" s="46" t="s">
        <v>57</v>
      </c>
      <c r="H4" s="46" t="s">
        <v>57</v>
      </c>
      <c r="I4" s="47" t="s">
        <v>58</v>
      </c>
      <c r="J4" s="48" t="s">
        <v>59</v>
      </c>
      <c r="K4" s="49" t="s">
        <v>60</v>
      </c>
      <c r="L4" s="35"/>
      <c r="M4" s="35"/>
      <c r="N4" s="35"/>
      <c r="O4" s="35" t="s">
        <v>61</v>
      </c>
      <c r="P4" s="36"/>
      <c r="Q4" s="37"/>
      <c r="R4" s="38"/>
      <c r="S4" s="39">
        <v>7.3</v>
      </c>
      <c r="T4" s="9"/>
      <c r="U4" s="35" t="s">
        <v>62</v>
      </c>
      <c r="V4" s="37">
        <v>40</v>
      </c>
      <c r="W4" s="37">
        <v>36</v>
      </c>
      <c r="X4" s="37">
        <v>18</v>
      </c>
      <c r="Y4" s="50">
        <v>3.3</v>
      </c>
      <c r="Z4" s="8">
        <v>2</v>
      </c>
      <c r="AA4" s="41">
        <f t="shared" ref="AA4:AA15" si="0">IF(V4="","",V4*W4*X4/1000000)</f>
        <v>2.5919999999999999E-2</v>
      </c>
      <c r="AB4" s="42">
        <f t="shared" ref="AB4:AB15" si="1">IF(Z4="","",65/AA4*Z4)</f>
        <v>5015.4320987654328</v>
      </c>
      <c r="AC4" s="50">
        <v>3200</v>
      </c>
      <c r="AD4" s="43">
        <f t="shared" ref="AD4:AD15" si="2">IF(ISERROR(AC4/AB4),"",AC4/AB4)</f>
        <v>0.63803076923076918</v>
      </c>
      <c r="AE4" s="46" t="s">
        <v>63</v>
      </c>
      <c r="AF4" s="44">
        <f>12.8%+10%</f>
        <v>0.22800000000000001</v>
      </c>
      <c r="AG4" s="43">
        <f t="shared" ref="AG4:AG15" si="3">IF(ISERROR(S4*AF4),"",S4*AF4)</f>
        <v>1.6644000000000001</v>
      </c>
      <c r="AH4" s="43">
        <f t="shared" ref="AH4:AH15" si="4">IF(ISERROR(S4+AD4+AG4),"",S4+AD4+AG4)</f>
        <v>9.6024307692307698</v>
      </c>
      <c r="AI4" s="44"/>
      <c r="AJ4" s="43">
        <f t="shared" ref="AJ4:AJ15" si="5">IF(ISERROR(AV4*AI4),"",AV4*AI4)</f>
        <v>0</v>
      </c>
      <c r="AK4" s="44">
        <v>0.11749999999999999</v>
      </c>
      <c r="AL4" s="43">
        <f>IF(ISERROR(AV4*AK4),"",AV4*AK4)</f>
        <v>1.833</v>
      </c>
      <c r="AM4" s="44"/>
      <c r="AN4" s="43">
        <f t="shared" ref="AN4:AN15" si="6">IF(ISERROR(AV4*AM4),"",AV4*AM4)</f>
        <v>0</v>
      </c>
      <c r="AO4" s="35"/>
      <c r="AP4" s="44">
        <v>0.01</v>
      </c>
      <c r="AQ4" s="43">
        <f t="shared" ref="AQ4:AQ15" si="7">IF(ISERROR(AV4*AP4),"",AV4*AP4)</f>
        <v>0.156</v>
      </c>
      <c r="AR4" s="43">
        <f t="shared" ref="AR4:AR15" si="8">IF(ISERROR(AJ4+AL4+AN4+AQ4),"",AJ4+AL4+AN4+AQ4)</f>
        <v>1.9889999999999999</v>
      </c>
      <c r="AS4" s="43">
        <f t="shared" ref="AS4:AS15" si="9">IF(ISERROR(AH4+AR4),"",AH4+AR4)</f>
        <v>11.591430769230769</v>
      </c>
      <c r="AT4" s="45">
        <f>IF(ISERROR((AV4-AS4)/AV4),"",(AV4-AS4)/AV4)</f>
        <v>0.25695956607495068</v>
      </c>
      <c r="AU4" s="43">
        <f>IF(ISERROR(AW4*(1-AX4)),"",AW4*(1-AX4))</f>
        <v>15.5974</v>
      </c>
      <c r="AV4" s="9">
        <v>15.6</v>
      </c>
      <c r="AW4" s="9">
        <v>59.99</v>
      </c>
      <c r="AX4" s="44">
        <v>0.74</v>
      </c>
      <c r="AY4" s="8">
        <v>1972</v>
      </c>
      <c r="AZ4" s="43">
        <f t="shared" ref="AZ4:AZ15" si="10">IF(ISERROR(AT4*AY4),"",AS4*AY4)</f>
        <v>22858.301476923076</v>
      </c>
      <c r="BA4" s="43">
        <f t="shared" ref="BA4:BA15" si="11">IF(ISERROR(AV4*AY4),"",AV4*AY4)</f>
        <v>30763.200000000001</v>
      </c>
      <c r="BC4" s="2"/>
      <c r="BD4" s="2"/>
    </row>
    <row r="5" spans="1:56" ht="113.25" customHeight="1" x14ac:dyDescent="0.35">
      <c r="A5" s="34">
        <v>4</v>
      </c>
      <c r="B5" s="35"/>
      <c r="C5" s="46" t="s">
        <v>53</v>
      </c>
      <c r="D5" s="46" t="s">
        <v>54</v>
      </c>
      <c r="E5" s="35" t="s">
        <v>55</v>
      </c>
      <c r="F5" s="46" t="s">
        <v>56</v>
      </c>
      <c r="G5" s="46" t="s">
        <v>64</v>
      </c>
      <c r="H5" s="46" t="s">
        <v>64</v>
      </c>
      <c r="I5" s="47" t="s">
        <v>58</v>
      </c>
      <c r="J5" s="51" t="s">
        <v>65</v>
      </c>
      <c r="K5" s="49" t="s">
        <v>60</v>
      </c>
      <c r="L5" s="35"/>
      <c r="M5" s="35"/>
      <c r="N5" s="35"/>
      <c r="O5" s="35" t="s">
        <v>61</v>
      </c>
      <c r="P5" s="36"/>
      <c r="Q5" s="37"/>
      <c r="R5" s="38" t="str">
        <f t="shared" ref="R5:R15" si="12">IF(ISERROR(P5/Q5),"",P5/Q5)</f>
        <v/>
      </c>
      <c r="S5" s="39">
        <v>9.86</v>
      </c>
      <c r="T5" s="9"/>
      <c r="U5" s="35" t="s">
        <v>62</v>
      </c>
      <c r="V5" s="37">
        <v>41</v>
      </c>
      <c r="W5" s="37">
        <v>44</v>
      </c>
      <c r="X5" s="37">
        <v>22</v>
      </c>
      <c r="Y5" s="50">
        <v>4.2</v>
      </c>
      <c r="Z5" s="8">
        <v>2</v>
      </c>
      <c r="AA5" s="41">
        <f t="shared" si="0"/>
        <v>3.9688000000000001E-2</v>
      </c>
      <c r="AB5" s="42">
        <f t="shared" si="1"/>
        <v>3275.5492844184641</v>
      </c>
      <c r="AC5" s="50">
        <v>3200</v>
      </c>
      <c r="AD5" s="43">
        <f t="shared" si="2"/>
        <v>0.97693538461538454</v>
      </c>
      <c r="AE5" s="46" t="s">
        <v>63</v>
      </c>
      <c r="AF5" s="44">
        <f t="shared" ref="AF5:AF15" si="13">12.8%+10%</f>
        <v>0.22800000000000001</v>
      </c>
      <c r="AG5" s="43">
        <f t="shared" si="3"/>
        <v>2.2480799999999999</v>
      </c>
      <c r="AH5" s="43">
        <f t="shared" si="4"/>
        <v>13.085015384615383</v>
      </c>
      <c r="AI5" s="44"/>
      <c r="AJ5" s="43">
        <f t="shared" si="5"/>
        <v>0</v>
      </c>
      <c r="AK5" s="44">
        <v>0.11749999999999999</v>
      </c>
      <c r="AL5" s="43">
        <f t="shared" ref="AL5:AL15" si="14">IF(ISERROR(AV5*AK5),"",AV5*AK5)</f>
        <v>2.2994749999999997</v>
      </c>
      <c r="AM5" s="44"/>
      <c r="AN5" s="43">
        <f t="shared" si="6"/>
        <v>0</v>
      </c>
      <c r="AO5" s="35"/>
      <c r="AP5" s="44">
        <v>0.01</v>
      </c>
      <c r="AQ5" s="43">
        <f t="shared" si="7"/>
        <v>0.19570000000000001</v>
      </c>
      <c r="AR5" s="43">
        <f t="shared" si="8"/>
        <v>2.4951749999999997</v>
      </c>
      <c r="AS5" s="43">
        <f t="shared" si="9"/>
        <v>15.580190384615383</v>
      </c>
      <c r="AT5" s="45">
        <f>IF(ISERROR((AV5-AS5)/AV5),"",(AV5-AS5)/AV5)</f>
        <v>0.20387376675445157</v>
      </c>
      <c r="AU5" s="43">
        <f t="shared" ref="AU5:AU15" si="15">IF(ISERROR(AW5*(1-AX5)),"",AW5*(1-AX5))</f>
        <v>19.569203999999996</v>
      </c>
      <c r="AV5" s="9">
        <v>19.57</v>
      </c>
      <c r="AW5" s="9">
        <v>69.989999999999995</v>
      </c>
      <c r="AX5" s="44">
        <v>0.72040000000000004</v>
      </c>
      <c r="AY5" s="8">
        <v>3946</v>
      </c>
      <c r="AZ5" s="43">
        <f t="shared" si="10"/>
        <v>61479.431257692304</v>
      </c>
      <c r="BA5" s="43">
        <f t="shared" si="11"/>
        <v>77223.22</v>
      </c>
      <c r="BC5" s="2"/>
      <c r="BD5" s="2"/>
    </row>
    <row r="6" spans="1:56" ht="113.25" customHeight="1" x14ac:dyDescent="0.35">
      <c r="A6" s="34">
        <v>5</v>
      </c>
      <c r="B6" s="35"/>
      <c r="C6" s="46" t="s">
        <v>53</v>
      </c>
      <c r="D6" s="46" t="s">
        <v>54</v>
      </c>
      <c r="E6" s="35" t="s">
        <v>55</v>
      </c>
      <c r="F6" s="46" t="s">
        <v>56</v>
      </c>
      <c r="G6" s="46" t="s">
        <v>64</v>
      </c>
      <c r="H6" s="46" t="s">
        <v>64</v>
      </c>
      <c r="I6" s="47" t="s">
        <v>58</v>
      </c>
      <c r="J6" s="51" t="s">
        <v>66</v>
      </c>
      <c r="K6" s="49" t="s">
        <v>60</v>
      </c>
      <c r="L6" s="35"/>
      <c r="M6" s="35"/>
      <c r="N6" s="35"/>
      <c r="O6" s="35" t="s">
        <v>61</v>
      </c>
      <c r="P6" s="36"/>
      <c r="Q6" s="37"/>
      <c r="R6" s="38" t="str">
        <f t="shared" si="12"/>
        <v/>
      </c>
      <c r="S6" s="39">
        <v>11.48</v>
      </c>
      <c r="T6" s="9"/>
      <c r="U6" s="35" t="s">
        <v>62</v>
      </c>
      <c r="V6" s="37">
        <v>40</v>
      </c>
      <c r="W6" s="37">
        <v>50</v>
      </c>
      <c r="X6" s="37">
        <v>25</v>
      </c>
      <c r="Y6" s="50">
        <v>5.0999999999999996</v>
      </c>
      <c r="Z6" s="8">
        <v>2</v>
      </c>
      <c r="AA6" s="41">
        <f t="shared" si="0"/>
        <v>0.05</v>
      </c>
      <c r="AB6" s="42">
        <f t="shared" si="1"/>
        <v>2600</v>
      </c>
      <c r="AC6" s="50">
        <v>3200</v>
      </c>
      <c r="AD6" s="43">
        <f t="shared" si="2"/>
        <v>1.2307692307692308</v>
      </c>
      <c r="AE6" s="46" t="s">
        <v>63</v>
      </c>
      <c r="AF6" s="44">
        <f t="shared" si="13"/>
        <v>0.22800000000000001</v>
      </c>
      <c r="AG6" s="43">
        <f t="shared" si="3"/>
        <v>2.6174400000000002</v>
      </c>
      <c r="AH6" s="43">
        <f t="shared" si="4"/>
        <v>15.328209230769231</v>
      </c>
      <c r="AI6" s="44"/>
      <c r="AJ6" s="43">
        <f t="shared" si="5"/>
        <v>0</v>
      </c>
      <c r="AK6" s="44">
        <v>0.11749999999999999</v>
      </c>
      <c r="AL6" s="43">
        <f t="shared" si="14"/>
        <v>2.626125</v>
      </c>
      <c r="AM6" s="44"/>
      <c r="AN6" s="43">
        <f t="shared" si="6"/>
        <v>0</v>
      </c>
      <c r="AO6" s="35"/>
      <c r="AP6" s="44">
        <v>0.01</v>
      </c>
      <c r="AQ6" s="43">
        <f t="shared" si="7"/>
        <v>0.22350000000000003</v>
      </c>
      <c r="AR6" s="43">
        <f t="shared" si="8"/>
        <v>2.8496250000000001</v>
      </c>
      <c r="AS6" s="43">
        <f t="shared" si="9"/>
        <v>18.177834230769232</v>
      </c>
      <c r="AT6" s="45">
        <f t="shared" ref="AT6:AT15" si="16">IF(ISERROR((AV6-AS6)/AV6),"",(AV6-AS6)/AV6)</f>
        <v>0.18667408363448632</v>
      </c>
      <c r="AU6" s="43">
        <f t="shared" si="15"/>
        <v>22.349205999999999</v>
      </c>
      <c r="AV6" s="9">
        <v>22.35</v>
      </c>
      <c r="AW6" s="9">
        <v>79.989999999999995</v>
      </c>
      <c r="AX6" s="44">
        <v>0.72060000000000002</v>
      </c>
      <c r="AY6" s="8">
        <v>2962</v>
      </c>
      <c r="AZ6" s="43">
        <f t="shared" si="10"/>
        <v>53842.744991538464</v>
      </c>
      <c r="BA6" s="43">
        <f t="shared" si="11"/>
        <v>66200.7</v>
      </c>
      <c r="BC6" s="2"/>
      <c r="BD6" s="2"/>
    </row>
    <row r="7" spans="1:56" ht="95.25" customHeight="1" x14ac:dyDescent="0.35">
      <c r="A7" s="34">
        <v>6</v>
      </c>
      <c r="B7" s="35"/>
      <c r="C7" s="46" t="s">
        <v>67</v>
      </c>
      <c r="D7" s="46" t="s">
        <v>54</v>
      </c>
      <c r="E7" s="35" t="s">
        <v>55</v>
      </c>
      <c r="F7" s="46" t="s">
        <v>68</v>
      </c>
      <c r="G7" s="46" t="s">
        <v>69</v>
      </c>
      <c r="H7" s="46" t="s">
        <v>69</v>
      </c>
      <c r="I7" s="47" t="s">
        <v>58</v>
      </c>
      <c r="J7" s="48" t="s">
        <v>59</v>
      </c>
      <c r="K7" s="49" t="s">
        <v>70</v>
      </c>
      <c r="L7" s="35"/>
      <c r="M7" s="35"/>
      <c r="N7" s="35"/>
      <c r="O7" s="35" t="s">
        <v>61</v>
      </c>
      <c r="P7" s="36"/>
      <c r="Q7" s="37"/>
      <c r="R7" s="38" t="str">
        <f t="shared" si="12"/>
        <v/>
      </c>
      <c r="S7" s="39">
        <v>7.3</v>
      </c>
      <c r="T7" s="9"/>
      <c r="U7" s="35" t="s">
        <v>62</v>
      </c>
      <c r="V7" s="37">
        <v>40</v>
      </c>
      <c r="W7" s="37">
        <v>36</v>
      </c>
      <c r="X7" s="37">
        <v>18</v>
      </c>
      <c r="Y7" s="50">
        <v>3.3</v>
      </c>
      <c r="Z7" s="8">
        <v>2</v>
      </c>
      <c r="AA7" s="41">
        <f t="shared" si="0"/>
        <v>2.5919999999999999E-2</v>
      </c>
      <c r="AB7" s="42">
        <f t="shared" si="1"/>
        <v>5015.4320987654328</v>
      </c>
      <c r="AC7" s="50">
        <v>3200</v>
      </c>
      <c r="AD7" s="43">
        <f t="shared" si="2"/>
        <v>0.63803076923076918</v>
      </c>
      <c r="AE7" s="46" t="s">
        <v>63</v>
      </c>
      <c r="AF7" s="44">
        <f t="shared" si="13"/>
        <v>0.22800000000000001</v>
      </c>
      <c r="AG7" s="43">
        <f t="shared" si="3"/>
        <v>1.6644000000000001</v>
      </c>
      <c r="AH7" s="43">
        <f t="shared" si="4"/>
        <v>9.6024307692307698</v>
      </c>
      <c r="AI7" s="44"/>
      <c r="AJ7" s="43">
        <f t="shared" si="5"/>
        <v>0</v>
      </c>
      <c r="AK7" s="44">
        <v>0.11749999999999999</v>
      </c>
      <c r="AL7" s="43">
        <f t="shared" si="14"/>
        <v>1.833</v>
      </c>
      <c r="AM7" s="44"/>
      <c r="AN7" s="43">
        <f t="shared" si="6"/>
        <v>0</v>
      </c>
      <c r="AO7" s="35"/>
      <c r="AP7" s="44">
        <v>0.01</v>
      </c>
      <c r="AQ7" s="43">
        <f t="shared" si="7"/>
        <v>0.156</v>
      </c>
      <c r="AR7" s="43">
        <f t="shared" si="8"/>
        <v>1.9889999999999999</v>
      </c>
      <c r="AS7" s="43">
        <f t="shared" si="9"/>
        <v>11.591430769230769</v>
      </c>
      <c r="AT7" s="45">
        <f t="shared" si="16"/>
        <v>0.25695956607495068</v>
      </c>
      <c r="AU7" s="43">
        <f t="shared" si="15"/>
        <v>15.5974</v>
      </c>
      <c r="AV7" s="9">
        <v>15.6</v>
      </c>
      <c r="AW7" s="9">
        <v>59.99</v>
      </c>
      <c r="AX7" s="44">
        <v>0.74</v>
      </c>
      <c r="AY7" s="8">
        <v>1972</v>
      </c>
      <c r="AZ7" s="43">
        <f t="shared" si="10"/>
        <v>22858.301476923076</v>
      </c>
      <c r="BA7" s="43">
        <f t="shared" si="11"/>
        <v>30763.200000000001</v>
      </c>
      <c r="BC7" s="2"/>
      <c r="BD7" s="2"/>
    </row>
    <row r="8" spans="1:56" ht="96.75" customHeight="1" x14ac:dyDescent="0.35">
      <c r="A8" s="34">
        <v>7</v>
      </c>
      <c r="B8" s="35"/>
      <c r="C8" s="35" t="s">
        <v>71</v>
      </c>
      <c r="D8" s="46" t="s">
        <v>54</v>
      </c>
      <c r="E8" s="35" t="s">
        <v>55</v>
      </c>
      <c r="F8" s="46" t="s">
        <v>68</v>
      </c>
      <c r="G8" s="46" t="s">
        <v>69</v>
      </c>
      <c r="H8" s="46" t="s">
        <v>69</v>
      </c>
      <c r="I8" s="47" t="s">
        <v>58</v>
      </c>
      <c r="J8" s="51" t="s">
        <v>65</v>
      </c>
      <c r="K8" s="52" t="s">
        <v>70</v>
      </c>
      <c r="L8" s="35"/>
      <c r="M8" s="35"/>
      <c r="N8" s="35"/>
      <c r="O8" s="35" t="s">
        <v>61</v>
      </c>
      <c r="P8" s="36"/>
      <c r="Q8" s="37"/>
      <c r="R8" s="38" t="str">
        <f t="shared" si="12"/>
        <v/>
      </c>
      <c r="S8" s="39">
        <v>9.86</v>
      </c>
      <c r="T8" s="9"/>
      <c r="U8" s="35" t="s">
        <v>62</v>
      </c>
      <c r="V8" s="37">
        <v>41</v>
      </c>
      <c r="W8" s="37">
        <v>44</v>
      </c>
      <c r="X8" s="37">
        <v>22</v>
      </c>
      <c r="Y8" s="50">
        <v>4.2</v>
      </c>
      <c r="Z8" s="8">
        <v>2</v>
      </c>
      <c r="AA8" s="41">
        <f t="shared" si="0"/>
        <v>3.9688000000000001E-2</v>
      </c>
      <c r="AB8" s="42">
        <f t="shared" si="1"/>
        <v>3275.5492844184641</v>
      </c>
      <c r="AC8" s="50">
        <v>3200</v>
      </c>
      <c r="AD8" s="43">
        <f t="shared" si="2"/>
        <v>0.97693538461538454</v>
      </c>
      <c r="AE8" s="46" t="s">
        <v>63</v>
      </c>
      <c r="AF8" s="44">
        <f t="shared" si="13"/>
        <v>0.22800000000000001</v>
      </c>
      <c r="AG8" s="43">
        <f t="shared" si="3"/>
        <v>2.2480799999999999</v>
      </c>
      <c r="AH8" s="43">
        <f t="shared" si="4"/>
        <v>13.085015384615383</v>
      </c>
      <c r="AI8" s="44"/>
      <c r="AJ8" s="43">
        <f t="shared" si="5"/>
        <v>0</v>
      </c>
      <c r="AK8" s="44">
        <v>0.11749999999999999</v>
      </c>
      <c r="AL8" s="43">
        <f t="shared" si="14"/>
        <v>2.2994749999999997</v>
      </c>
      <c r="AM8" s="44"/>
      <c r="AN8" s="43">
        <f t="shared" si="6"/>
        <v>0</v>
      </c>
      <c r="AO8" s="35"/>
      <c r="AP8" s="44">
        <v>0.01</v>
      </c>
      <c r="AQ8" s="43">
        <f t="shared" si="7"/>
        <v>0.19570000000000001</v>
      </c>
      <c r="AR8" s="43">
        <f t="shared" si="8"/>
        <v>2.4951749999999997</v>
      </c>
      <c r="AS8" s="43">
        <f t="shared" si="9"/>
        <v>15.580190384615383</v>
      </c>
      <c r="AT8" s="45">
        <f t="shared" si="16"/>
        <v>0.20387376675445157</v>
      </c>
      <c r="AU8" s="43">
        <f t="shared" si="15"/>
        <v>19.569203999999996</v>
      </c>
      <c r="AV8" s="9">
        <v>19.57</v>
      </c>
      <c r="AW8" s="9">
        <v>69.989999999999995</v>
      </c>
      <c r="AX8" s="44">
        <v>0.72040000000000004</v>
      </c>
      <c r="AY8" s="8">
        <v>3946</v>
      </c>
      <c r="AZ8" s="43">
        <f t="shared" si="10"/>
        <v>61479.431257692304</v>
      </c>
      <c r="BA8" s="43">
        <f t="shared" si="11"/>
        <v>77223.22</v>
      </c>
      <c r="BC8" s="2"/>
      <c r="BD8" s="2"/>
    </row>
    <row r="9" spans="1:56" ht="98.25" customHeight="1" x14ac:dyDescent="0.35">
      <c r="A9" s="34">
        <v>8</v>
      </c>
      <c r="B9" s="35"/>
      <c r="C9" s="35" t="s">
        <v>71</v>
      </c>
      <c r="D9" s="46" t="s">
        <v>54</v>
      </c>
      <c r="E9" s="35" t="s">
        <v>55</v>
      </c>
      <c r="F9" s="46" t="s">
        <v>68</v>
      </c>
      <c r="G9" s="46" t="s">
        <v>69</v>
      </c>
      <c r="H9" s="46" t="s">
        <v>69</v>
      </c>
      <c r="I9" s="47" t="s">
        <v>58</v>
      </c>
      <c r="J9" s="51" t="s">
        <v>66</v>
      </c>
      <c r="K9" s="52" t="s">
        <v>70</v>
      </c>
      <c r="L9" s="35"/>
      <c r="M9" s="35"/>
      <c r="N9" s="35"/>
      <c r="O9" s="35" t="s">
        <v>61</v>
      </c>
      <c r="P9" s="36"/>
      <c r="Q9" s="37"/>
      <c r="R9" s="38"/>
      <c r="S9" s="39">
        <v>11.48</v>
      </c>
      <c r="T9" s="9"/>
      <c r="U9" s="35" t="s">
        <v>62</v>
      </c>
      <c r="V9" s="37">
        <v>40</v>
      </c>
      <c r="W9" s="37">
        <v>50</v>
      </c>
      <c r="X9" s="37">
        <v>25</v>
      </c>
      <c r="Y9" s="50">
        <v>5.0999999999999996</v>
      </c>
      <c r="Z9" s="8">
        <v>2</v>
      </c>
      <c r="AA9" s="41"/>
      <c r="AB9" s="42"/>
      <c r="AC9" s="50">
        <v>3200</v>
      </c>
      <c r="AD9" s="43"/>
      <c r="AE9" s="46" t="s">
        <v>63</v>
      </c>
      <c r="AF9" s="44">
        <f t="shared" si="13"/>
        <v>0.22800000000000001</v>
      </c>
      <c r="AG9" s="43">
        <f t="shared" si="3"/>
        <v>2.6174400000000002</v>
      </c>
      <c r="AH9" s="43">
        <f t="shared" si="4"/>
        <v>14.097440000000001</v>
      </c>
      <c r="AI9" s="44"/>
      <c r="AJ9" s="43"/>
      <c r="AK9" s="44">
        <v>0.11749999999999999</v>
      </c>
      <c r="AL9" s="43">
        <f t="shared" si="14"/>
        <v>2.6437499999999998</v>
      </c>
      <c r="AM9" s="44"/>
      <c r="AN9" s="43">
        <f t="shared" si="6"/>
        <v>0</v>
      </c>
      <c r="AO9" s="35"/>
      <c r="AP9" s="44">
        <v>0.01</v>
      </c>
      <c r="AQ9" s="43">
        <f t="shared" si="7"/>
        <v>0.22500000000000001</v>
      </c>
      <c r="AR9" s="43">
        <f t="shared" si="8"/>
        <v>2.8687499999999999</v>
      </c>
      <c r="AS9" s="43">
        <f t="shared" si="9"/>
        <v>16.966190000000001</v>
      </c>
      <c r="AT9" s="45">
        <f t="shared" si="16"/>
        <v>0.24594711111111106</v>
      </c>
      <c r="AU9" s="43">
        <f t="shared" si="15"/>
        <v>22.349205999999999</v>
      </c>
      <c r="AV9" s="9">
        <v>22.5</v>
      </c>
      <c r="AW9" s="9">
        <v>79.989999999999995</v>
      </c>
      <c r="AX9" s="44">
        <v>0.72060000000000002</v>
      </c>
      <c r="AY9" s="8">
        <v>1972</v>
      </c>
      <c r="AZ9" s="43">
        <f t="shared" si="10"/>
        <v>33457.326680000006</v>
      </c>
      <c r="BA9" s="43">
        <f t="shared" si="11"/>
        <v>44370</v>
      </c>
      <c r="BC9" s="2"/>
      <c r="BD9" s="2"/>
    </row>
    <row r="10" spans="1:56" ht="113.25" customHeight="1" x14ac:dyDescent="0.35">
      <c r="A10" s="34">
        <v>9</v>
      </c>
      <c r="B10" s="35"/>
      <c r="C10" s="46" t="s">
        <v>72</v>
      </c>
      <c r="D10" s="46" t="s">
        <v>54</v>
      </c>
      <c r="E10" s="35" t="s">
        <v>55</v>
      </c>
      <c r="F10" s="46" t="s">
        <v>73</v>
      </c>
      <c r="G10" s="46" t="s">
        <v>74</v>
      </c>
      <c r="H10" s="46" t="s">
        <v>74</v>
      </c>
      <c r="I10" s="47" t="s">
        <v>58</v>
      </c>
      <c r="J10" s="48" t="s">
        <v>59</v>
      </c>
      <c r="K10" s="49" t="s">
        <v>75</v>
      </c>
      <c r="L10" s="35"/>
      <c r="M10" s="35"/>
      <c r="N10" s="35"/>
      <c r="O10" s="35" t="s">
        <v>61</v>
      </c>
      <c r="P10" s="36"/>
      <c r="Q10" s="37"/>
      <c r="R10" s="38" t="str">
        <f t="shared" si="12"/>
        <v/>
      </c>
      <c r="S10" s="39">
        <v>7.3</v>
      </c>
      <c r="T10" s="9"/>
      <c r="U10" s="35" t="s">
        <v>62</v>
      </c>
      <c r="V10" s="37">
        <v>40</v>
      </c>
      <c r="W10" s="37">
        <v>36</v>
      </c>
      <c r="X10" s="37">
        <v>18</v>
      </c>
      <c r="Y10" s="50">
        <v>3.3</v>
      </c>
      <c r="Z10" s="8">
        <v>2</v>
      </c>
      <c r="AA10" s="41">
        <f t="shared" si="0"/>
        <v>2.5919999999999999E-2</v>
      </c>
      <c r="AB10" s="42">
        <f t="shared" si="1"/>
        <v>5015.4320987654328</v>
      </c>
      <c r="AC10" s="50">
        <v>3200</v>
      </c>
      <c r="AD10" s="43">
        <f t="shared" si="2"/>
        <v>0.63803076923076918</v>
      </c>
      <c r="AE10" s="46" t="s">
        <v>63</v>
      </c>
      <c r="AF10" s="44">
        <f t="shared" si="13"/>
        <v>0.22800000000000001</v>
      </c>
      <c r="AG10" s="43">
        <f t="shared" si="3"/>
        <v>1.6644000000000001</v>
      </c>
      <c r="AH10" s="43">
        <f t="shared" si="4"/>
        <v>9.6024307692307698</v>
      </c>
      <c r="AI10" s="44"/>
      <c r="AJ10" s="43">
        <f t="shared" si="5"/>
        <v>0</v>
      </c>
      <c r="AK10" s="44">
        <v>0.11749999999999999</v>
      </c>
      <c r="AL10" s="43">
        <f t="shared" si="14"/>
        <v>1.833</v>
      </c>
      <c r="AM10" s="44"/>
      <c r="AN10" s="43">
        <f t="shared" si="6"/>
        <v>0</v>
      </c>
      <c r="AO10" s="35"/>
      <c r="AP10" s="44">
        <v>0.01</v>
      </c>
      <c r="AQ10" s="43">
        <f t="shared" si="7"/>
        <v>0.156</v>
      </c>
      <c r="AR10" s="43">
        <f t="shared" si="8"/>
        <v>1.9889999999999999</v>
      </c>
      <c r="AS10" s="43">
        <f t="shared" si="9"/>
        <v>11.591430769230769</v>
      </c>
      <c r="AT10" s="45">
        <f t="shared" si="16"/>
        <v>0.25695956607495068</v>
      </c>
      <c r="AU10" s="43">
        <f t="shared" si="15"/>
        <v>15.5974</v>
      </c>
      <c r="AV10" s="9">
        <v>15.6</v>
      </c>
      <c r="AW10" s="9">
        <v>59.99</v>
      </c>
      <c r="AX10" s="44">
        <v>0.74</v>
      </c>
      <c r="AY10" s="8">
        <v>1972</v>
      </c>
      <c r="AZ10" s="43">
        <f t="shared" si="10"/>
        <v>22858.301476923076</v>
      </c>
      <c r="BA10" s="43">
        <f t="shared" si="11"/>
        <v>30763.200000000001</v>
      </c>
      <c r="BC10" s="2"/>
      <c r="BD10" s="2"/>
    </row>
    <row r="11" spans="1:56" ht="113.25" customHeight="1" x14ac:dyDescent="0.35">
      <c r="A11" s="34">
        <v>10</v>
      </c>
      <c r="B11" s="35"/>
      <c r="C11" s="46" t="s">
        <v>72</v>
      </c>
      <c r="D11" s="46" t="s">
        <v>54</v>
      </c>
      <c r="E11" s="35" t="s">
        <v>55</v>
      </c>
      <c r="F11" s="46" t="s">
        <v>73</v>
      </c>
      <c r="G11" s="46" t="s">
        <v>74</v>
      </c>
      <c r="H11" s="46" t="s">
        <v>74</v>
      </c>
      <c r="I11" s="47" t="s">
        <v>58</v>
      </c>
      <c r="J11" s="51" t="s">
        <v>65</v>
      </c>
      <c r="K11" s="49" t="s">
        <v>75</v>
      </c>
      <c r="L11" s="35"/>
      <c r="M11" s="35"/>
      <c r="N11" s="35"/>
      <c r="O11" s="35" t="s">
        <v>61</v>
      </c>
      <c r="P11" s="36"/>
      <c r="Q11" s="37"/>
      <c r="R11" s="38" t="str">
        <f t="shared" si="12"/>
        <v/>
      </c>
      <c r="S11" s="39">
        <v>9.86</v>
      </c>
      <c r="T11" s="9"/>
      <c r="U11" s="35" t="s">
        <v>62</v>
      </c>
      <c r="V11" s="37">
        <v>41</v>
      </c>
      <c r="W11" s="37">
        <v>44</v>
      </c>
      <c r="X11" s="37">
        <v>22</v>
      </c>
      <c r="Y11" s="50">
        <v>4.2</v>
      </c>
      <c r="Z11" s="8">
        <v>2</v>
      </c>
      <c r="AA11" s="41">
        <f t="shared" si="0"/>
        <v>3.9688000000000001E-2</v>
      </c>
      <c r="AB11" s="42">
        <f t="shared" si="1"/>
        <v>3275.5492844184641</v>
      </c>
      <c r="AC11" s="50">
        <v>3200</v>
      </c>
      <c r="AD11" s="43">
        <f t="shared" si="2"/>
        <v>0.97693538461538454</v>
      </c>
      <c r="AE11" s="46" t="s">
        <v>63</v>
      </c>
      <c r="AF11" s="44">
        <f t="shared" si="13"/>
        <v>0.22800000000000001</v>
      </c>
      <c r="AG11" s="43">
        <f t="shared" si="3"/>
        <v>2.2480799999999999</v>
      </c>
      <c r="AH11" s="43">
        <f t="shared" si="4"/>
        <v>13.085015384615383</v>
      </c>
      <c r="AI11" s="44"/>
      <c r="AJ11" s="43">
        <f t="shared" si="5"/>
        <v>0</v>
      </c>
      <c r="AK11" s="44">
        <v>0.11749999999999999</v>
      </c>
      <c r="AL11" s="43">
        <f t="shared" si="14"/>
        <v>2.2994749999999997</v>
      </c>
      <c r="AM11" s="44"/>
      <c r="AN11" s="43">
        <f t="shared" si="6"/>
        <v>0</v>
      </c>
      <c r="AO11" s="35"/>
      <c r="AP11" s="44">
        <v>0.01</v>
      </c>
      <c r="AQ11" s="43">
        <f t="shared" si="7"/>
        <v>0.19570000000000001</v>
      </c>
      <c r="AR11" s="43">
        <f t="shared" si="8"/>
        <v>2.4951749999999997</v>
      </c>
      <c r="AS11" s="43">
        <f t="shared" si="9"/>
        <v>15.580190384615383</v>
      </c>
      <c r="AT11" s="45">
        <f t="shared" si="16"/>
        <v>0.20387376675445157</v>
      </c>
      <c r="AU11" s="43">
        <f t="shared" si="15"/>
        <v>19.569203999999996</v>
      </c>
      <c r="AV11" s="9">
        <v>19.57</v>
      </c>
      <c r="AW11" s="9">
        <v>69.989999999999995</v>
      </c>
      <c r="AX11" s="44">
        <v>0.72040000000000004</v>
      </c>
      <c r="AY11" s="8">
        <v>3946</v>
      </c>
      <c r="AZ11" s="43">
        <f t="shared" si="10"/>
        <v>61479.431257692304</v>
      </c>
      <c r="BA11" s="43">
        <f t="shared" si="11"/>
        <v>77223.22</v>
      </c>
      <c r="BC11" s="2"/>
      <c r="BD11" s="2"/>
    </row>
    <row r="12" spans="1:56" ht="113.25" customHeight="1" x14ac:dyDescent="0.35">
      <c r="A12" s="34">
        <v>11</v>
      </c>
      <c r="B12" s="35"/>
      <c r="C12" s="46" t="s">
        <v>72</v>
      </c>
      <c r="D12" s="46" t="s">
        <v>54</v>
      </c>
      <c r="E12" s="35" t="s">
        <v>55</v>
      </c>
      <c r="F12" s="46" t="s">
        <v>73</v>
      </c>
      <c r="G12" s="46" t="s">
        <v>74</v>
      </c>
      <c r="H12" s="46" t="s">
        <v>74</v>
      </c>
      <c r="I12" s="47" t="s">
        <v>58</v>
      </c>
      <c r="J12" s="51" t="s">
        <v>66</v>
      </c>
      <c r="K12" s="49" t="s">
        <v>75</v>
      </c>
      <c r="L12" s="35"/>
      <c r="M12" s="35"/>
      <c r="N12" s="35"/>
      <c r="O12" s="35" t="s">
        <v>61</v>
      </c>
      <c r="P12" s="36"/>
      <c r="Q12" s="37"/>
      <c r="R12" s="38" t="str">
        <f t="shared" si="12"/>
        <v/>
      </c>
      <c r="S12" s="39">
        <v>11.48</v>
      </c>
      <c r="T12" s="9"/>
      <c r="U12" s="35" t="s">
        <v>62</v>
      </c>
      <c r="V12" s="37">
        <v>40</v>
      </c>
      <c r="W12" s="37">
        <v>50</v>
      </c>
      <c r="X12" s="37">
        <v>25</v>
      </c>
      <c r="Y12" s="50">
        <v>5.0999999999999996</v>
      </c>
      <c r="Z12" s="8">
        <v>2</v>
      </c>
      <c r="AA12" s="41">
        <f t="shared" si="0"/>
        <v>0.05</v>
      </c>
      <c r="AB12" s="42">
        <f t="shared" si="1"/>
        <v>2600</v>
      </c>
      <c r="AC12" s="50">
        <v>3200</v>
      </c>
      <c r="AD12" s="43">
        <f t="shared" si="2"/>
        <v>1.2307692307692308</v>
      </c>
      <c r="AE12" s="46" t="s">
        <v>63</v>
      </c>
      <c r="AF12" s="44">
        <f t="shared" si="13"/>
        <v>0.22800000000000001</v>
      </c>
      <c r="AG12" s="43">
        <f t="shared" si="3"/>
        <v>2.6174400000000002</v>
      </c>
      <c r="AH12" s="43">
        <f t="shared" si="4"/>
        <v>15.328209230769231</v>
      </c>
      <c r="AI12" s="44"/>
      <c r="AJ12" s="43">
        <f t="shared" si="5"/>
        <v>0</v>
      </c>
      <c r="AK12" s="44">
        <v>0.11749999999999999</v>
      </c>
      <c r="AL12" s="43">
        <f t="shared" si="14"/>
        <v>2.626125</v>
      </c>
      <c r="AM12" s="44"/>
      <c r="AN12" s="43">
        <f t="shared" si="6"/>
        <v>0</v>
      </c>
      <c r="AO12" s="35"/>
      <c r="AP12" s="44">
        <v>0.01</v>
      </c>
      <c r="AQ12" s="43">
        <f t="shared" si="7"/>
        <v>0.22350000000000003</v>
      </c>
      <c r="AR12" s="43">
        <f t="shared" si="8"/>
        <v>2.8496250000000001</v>
      </c>
      <c r="AS12" s="43">
        <f t="shared" si="9"/>
        <v>18.177834230769232</v>
      </c>
      <c r="AT12" s="45">
        <f t="shared" si="16"/>
        <v>0.18667408363448632</v>
      </c>
      <c r="AU12" s="43">
        <f t="shared" si="15"/>
        <v>22.349205999999999</v>
      </c>
      <c r="AV12" s="9">
        <v>22.35</v>
      </c>
      <c r="AW12" s="9">
        <v>79.989999999999995</v>
      </c>
      <c r="AX12" s="44">
        <v>0.72060000000000002</v>
      </c>
      <c r="AY12" s="8">
        <v>1972</v>
      </c>
      <c r="AZ12" s="43">
        <f t="shared" si="10"/>
        <v>35846.689103076926</v>
      </c>
      <c r="BA12" s="43">
        <f t="shared" si="11"/>
        <v>44074.200000000004</v>
      </c>
      <c r="BC12" s="2"/>
      <c r="BD12" s="2"/>
    </row>
    <row r="13" spans="1:56" ht="123" customHeight="1" x14ac:dyDescent="0.35">
      <c r="A13" s="34">
        <v>12</v>
      </c>
      <c r="B13" s="35"/>
      <c r="C13" s="46" t="s">
        <v>76</v>
      </c>
      <c r="D13" s="46" t="s">
        <v>54</v>
      </c>
      <c r="E13" s="35" t="s">
        <v>55</v>
      </c>
      <c r="F13" s="46" t="s">
        <v>77</v>
      </c>
      <c r="G13" s="46" t="s">
        <v>78</v>
      </c>
      <c r="H13" s="46" t="s">
        <v>78</v>
      </c>
      <c r="I13" s="47" t="s">
        <v>58</v>
      </c>
      <c r="J13" s="48" t="s">
        <v>59</v>
      </c>
      <c r="K13" s="49" t="s">
        <v>79</v>
      </c>
      <c r="L13" s="35"/>
      <c r="M13" s="35"/>
      <c r="N13" s="35"/>
      <c r="O13" s="35" t="s">
        <v>61</v>
      </c>
      <c r="P13" s="36"/>
      <c r="Q13" s="37"/>
      <c r="R13" s="38" t="str">
        <f t="shared" si="12"/>
        <v/>
      </c>
      <c r="S13" s="39">
        <v>7.3</v>
      </c>
      <c r="T13" s="9"/>
      <c r="U13" s="35" t="s">
        <v>62</v>
      </c>
      <c r="V13" s="37">
        <v>40</v>
      </c>
      <c r="W13" s="37">
        <v>36</v>
      </c>
      <c r="X13" s="37">
        <v>18</v>
      </c>
      <c r="Y13" s="50">
        <v>3.3</v>
      </c>
      <c r="Z13" s="8">
        <v>2</v>
      </c>
      <c r="AA13" s="41">
        <f t="shared" si="0"/>
        <v>2.5919999999999999E-2</v>
      </c>
      <c r="AB13" s="42">
        <f t="shared" si="1"/>
        <v>5015.4320987654328</v>
      </c>
      <c r="AC13" s="50">
        <v>3200</v>
      </c>
      <c r="AD13" s="43">
        <f t="shared" si="2"/>
        <v>0.63803076923076918</v>
      </c>
      <c r="AE13" s="46" t="s">
        <v>63</v>
      </c>
      <c r="AF13" s="44">
        <f t="shared" si="13"/>
        <v>0.22800000000000001</v>
      </c>
      <c r="AG13" s="43">
        <f t="shared" si="3"/>
        <v>1.6644000000000001</v>
      </c>
      <c r="AH13" s="43">
        <f t="shared" si="4"/>
        <v>9.6024307692307698</v>
      </c>
      <c r="AI13" s="44"/>
      <c r="AJ13" s="43">
        <f t="shared" si="5"/>
        <v>0</v>
      </c>
      <c r="AK13" s="44">
        <v>0.11749999999999999</v>
      </c>
      <c r="AL13" s="43">
        <f t="shared" si="14"/>
        <v>1.833</v>
      </c>
      <c r="AM13" s="44"/>
      <c r="AN13" s="43">
        <f t="shared" si="6"/>
        <v>0</v>
      </c>
      <c r="AO13" s="35"/>
      <c r="AP13" s="44">
        <v>0.01</v>
      </c>
      <c r="AQ13" s="43">
        <f t="shared" si="7"/>
        <v>0.156</v>
      </c>
      <c r="AR13" s="43">
        <f t="shared" si="8"/>
        <v>1.9889999999999999</v>
      </c>
      <c r="AS13" s="43">
        <f t="shared" si="9"/>
        <v>11.591430769230769</v>
      </c>
      <c r="AT13" s="45">
        <f t="shared" si="16"/>
        <v>0.25695956607495068</v>
      </c>
      <c r="AU13" s="43">
        <f t="shared" si="15"/>
        <v>15.5974</v>
      </c>
      <c r="AV13" s="9">
        <v>15.6</v>
      </c>
      <c r="AW13" s="9">
        <v>59.99</v>
      </c>
      <c r="AX13" s="44">
        <v>0.74</v>
      </c>
      <c r="AY13" s="8">
        <v>1972</v>
      </c>
      <c r="AZ13" s="43">
        <f t="shared" si="10"/>
        <v>22858.301476923076</v>
      </c>
      <c r="BA13" s="43">
        <f t="shared" si="11"/>
        <v>30763.200000000001</v>
      </c>
      <c r="BC13" s="2"/>
      <c r="BD13" s="2"/>
    </row>
    <row r="14" spans="1:56" ht="122.25" customHeight="1" x14ac:dyDescent="0.35">
      <c r="A14" s="34">
        <v>13</v>
      </c>
      <c r="B14" s="35"/>
      <c r="C14" s="46" t="s">
        <v>76</v>
      </c>
      <c r="D14" s="46" t="s">
        <v>54</v>
      </c>
      <c r="E14" s="35" t="s">
        <v>55</v>
      </c>
      <c r="F14" s="46" t="s">
        <v>77</v>
      </c>
      <c r="G14" s="46" t="s">
        <v>78</v>
      </c>
      <c r="H14" s="46" t="s">
        <v>78</v>
      </c>
      <c r="I14" s="47" t="s">
        <v>58</v>
      </c>
      <c r="J14" s="51" t="s">
        <v>65</v>
      </c>
      <c r="K14" s="49" t="s">
        <v>79</v>
      </c>
      <c r="L14" s="35"/>
      <c r="M14" s="35"/>
      <c r="N14" s="35"/>
      <c r="O14" s="35" t="s">
        <v>61</v>
      </c>
      <c r="P14" s="36"/>
      <c r="Q14" s="37"/>
      <c r="R14" s="38" t="str">
        <f t="shared" si="12"/>
        <v/>
      </c>
      <c r="S14" s="39">
        <v>9.86</v>
      </c>
      <c r="T14" s="9"/>
      <c r="U14" s="35" t="s">
        <v>62</v>
      </c>
      <c r="V14" s="37">
        <v>41</v>
      </c>
      <c r="W14" s="37">
        <v>44</v>
      </c>
      <c r="X14" s="37">
        <v>22</v>
      </c>
      <c r="Y14" s="50">
        <v>4.2</v>
      </c>
      <c r="Z14" s="8">
        <v>2</v>
      </c>
      <c r="AA14" s="41">
        <f t="shared" si="0"/>
        <v>3.9688000000000001E-2</v>
      </c>
      <c r="AB14" s="42">
        <f t="shared" si="1"/>
        <v>3275.5492844184641</v>
      </c>
      <c r="AC14" s="50">
        <v>3200</v>
      </c>
      <c r="AD14" s="43">
        <f t="shared" si="2"/>
        <v>0.97693538461538454</v>
      </c>
      <c r="AE14" s="46" t="s">
        <v>63</v>
      </c>
      <c r="AF14" s="44">
        <f t="shared" si="13"/>
        <v>0.22800000000000001</v>
      </c>
      <c r="AG14" s="43">
        <f t="shared" si="3"/>
        <v>2.2480799999999999</v>
      </c>
      <c r="AH14" s="43">
        <f t="shared" si="4"/>
        <v>13.085015384615383</v>
      </c>
      <c r="AI14" s="44"/>
      <c r="AJ14" s="43">
        <f t="shared" si="5"/>
        <v>0</v>
      </c>
      <c r="AK14" s="44">
        <v>0.11749999999999999</v>
      </c>
      <c r="AL14" s="43">
        <f t="shared" si="14"/>
        <v>2.2994749999999997</v>
      </c>
      <c r="AM14" s="44"/>
      <c r="AN14" s="43">
        <f t="shared" si="6"/>
        <v>0</v>
      </c>
      <c r="AO14" s="35"/>
      <c r="AP14" s="44">
        <v>0.01</v>
      </c>
      <c r="AQ14" s="43">
        <f t="shared" si="7"/>
        <v>0.19570000000000001</v>
      </c>
      <c r="AR14" s="43">
        <f t="shared" si="8"/>
        <v>2.4951749999999997</v>
      </c>
      <c r="AS14" s="43">
        <f t="shared" si="9"/>
        <v>15.580190384615383</v>
      </c>
      <c r="AT14" s="45">
        <f t="shared" si="16"/>
        <v>0.20387376675445157</v>
      </c>
      <c r="AU14" s="43">
        <f t="shared" si="15"/>
        <v>19.569203999999996</v>
      </c>
      <c r="AV14" s="9">
        <v>19.57</v>
      </c>
      <c r="AW14" s="9">
        <v>69.989999999999995</v>
      </c>
      <c r="AX14" s="44">
        <v>0.72040000000000004</v>
      </c>
      <c r="AY14" s="8">
        <v>1972</v>
      </c>
      <c r="AZ14" s="43">
        <f t="shared" si="10"/>
        <v>30724.135438461537</v>
      </c>
      <c r="BA14" s="43">
        <f t="shared" si="11"/>
        <v>38592.04</v>
      </c>
      <c r="BC14" s="2"/>
      <c r="BD14" s="2"/>
    </row>
    <row r="15" spans="1:56" ht="122.25" customHeight="1" x14ac:dyDescent="0.35">
      <c r="A15" s="34">
        <v>14</v>
      </c>
      <c r="B15" s="35"/>
      <c r="C15" s="46" t="s">
        <v>76</v>
      </c>
      <c r="D15" s="46" t="s">
        <v>54</v>
      </c>
      <c r="E15" s="35" t="s">
        <v>55</v>
      </c>
      <c r="F15" s="46" t="s">
        <v>77</v>
      </c>
      <c r="G15" s="46" t="s">
        <v>78</v>
      </c>
      <c r="H15" s="46" t="s">
        <v>78</v>
      </c>
      <c r="I15" s="47" t="s">
        <v>58</v>
      </c>
      <c r="J15" s="51" t="s">
        <v>66</v>
      </c>
      <c r="K15" s="49" t="s">
        <v>79</v>
      </c>
      <c r="L15" s="35"/>
      <c r="M15" s="35"/>
      <c r="N15" s="35"/>
      <c r="O15" s="35" t="s">
        <v>61</v>
      </c>
      <c r="P15" s="36"/>
      <c r="Q15" s="37"/>
      <c r="R15" s="38" t="str">
        <f t="shared" si="12"/>
        <v/>
      </c>
      <c r="S15" s="39">
        <v>11.48</v>
      </c>
      <c r="T15" s="9"/>
      <c r="U15" s="35" t="s">
        <v>62</v>
      </c>
      <c r="V15" s="37">
        <v>40</v>
      </c>
      <c r="W15" s="37">
        <v>50</v>
      </c>
      <c r="X15" s="37">
        <v>25</v>
      </c>
      <c r="Y15" s="50">
        <v>5.0999999999999996</v>
      </c>
      <c r="Z15" s="8">
        <v>2</v>
      </c>
      <c r="AA15" s="41">
        <f t="shared" si="0"/>
        <v>0.05</v>
      </c>
      <c r="AB15" s="42">
        <f t="shared" si="1"/>
        <v>2600</v>
      </c>
      <c r="AC15" s="50">
        <v>3200</v>
      </c>
      <c r="AD15" s="43">
        <f t="shared" si="2"/>
        <v>1.2307692307692308</v>
      </c>
      <c r="AE15" s="46" t="s">
        <v>63</v>
      </c>
      <c r="AF15" s="44">
        <f t="shared" si="13"/>
        <v>0.22800000000000001</v>
      </c>
      <c r="AG15" s="43">
        <f t="shared" si="3"/>
        <v>2.6174400000000002</v>
      </c>
      <c r="AH15" s="43">
        <f t="shared" si="4"/>
        <v>15.328209230769231</v>
      </c>
      <c r="AI15" s="44"/>
      <c r="AJ15" s="43">
        <f t="shared" si="5"/>
        <v>0</v>
      </c>
      <c r="AK15" s="44">
        <v>0.11749999999999999</v>
      </c>
      <c r="AL15" s="43">
        <f t="shared" si="14"/>
        <v>2.626125</v>
      </c>
      <c r="AM15" s="44"/>
      <c r="AN15" s="43">
        <f t="shared" si="6"/>
        <v>0</v>
      </c>
      <c r="AO15" s="35"/>
      <c r="AP15" s="44">
        <v>0.01</v>
      </c>
      <c r="AQ15" s="43">
        <f t="shared" si="7"/>
        <v>0.22350000000000003</v>
      </c>
      <c r="AR15" s="43">
        <f t="shared" si="8"/>
        <v>2.8496250000000001</v>
      </c>
      <c r="AS15" s="43">
        <f t="shared" si="9"/>
        <v>18.177834230769232</v>
      </c>
      <c r="AT15" s="45">
        <f t="shared" si="16"/>
        <v>0.18667408363448632</v>
      </c>
      <c r="AU15" s="43">
        <f t="shared" si="15"/>
        <v>22.349205999999999</v>
      </c>
      <c r="AV15" s="9">
        <v>22.35</v>
      </c>
      <c r="AW15" s="9">
        <v>79.989999999999995</v>
      </c>
      <c r="AX15" s="44">
        <v>0.72060000000000002</v>
      </c>
      <c r="AY15" s="8">
        <v>1972</v>
      </c>
      <c r="AZ15" s="43">
        <f t="shared" si="10"/>
        <v>35846.689103076926</v>
      </c>
      <c r="BA15" s="43">
        <f t="shared" si="11"/>
        <v>44074.200000000004</v>
      </c>
      <c r="BC15" s="2"/>
      <c r="BD15" s="2"/>
    </row>
    <row r="16" spans="1:56" x14ac:dyDescent="0.35">
      <c r="AW16" s="7"/>
      <c r="AX16" s="5"/>
      <c r="AZ16" s="5"/>
      <c r="BA16" s="7"/>
      <c r="BB16" s="6"/>
    </row>
  </sheetData>
  <sheetProtection insertRows="0" deleteRows="0" sort="0"/>
  <protectedRanges>
    <protectedRange sqref="A17:AY258 AU16:AX16 AZ16:BB16 A16:AQ16 A2:AU3 AW2:AY15 A4:B15 L4:U15 Z4:AB15 AD4:AU15" name="Range1"/>
    <protectedRange sqref="C4:E15" name="Range1_1"/>
    <protectedRange sqref="F4:H15" name="Range1_3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2025-05-09T18:01:40Z</dcterms:created>
  <dcterms:modified xsi:type="dcterms:W3CDTF">2025-05-09T18:05:05Z</dcterms:modified>
</cp:coreProperties>
</file>