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AAE9FDDD-4974-4FEF-9B71-CAD41AE81195}" xr6:coauthVersionLast="47" xr6:coauthVersionMax="47" xr10:uidLastSave="{00000000-0000-0000-0000-000000000000}"/>
  <bookViews>
    <workbookView xWindow="-110" yWindow="-110" windowWidth="19420" windowHeight="10300" xr2:uid="{A4D1B790-D247-4C2F-AC10-6F510833BEAA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8" i="1" l="1"/>
  <c r="BA8" i="1"/>
  <c r="AZ8" i="1"/>
  <c r="AW8" i="1"/>
  <c r="AQ8" i="1"/>
  <c r="AN8" i="1"/>
  <c r="AL8" i="1"/>
  <c r="AI8" i="1"/>
  <c r="AB8" i="1"/>
  <c r="AD8" i="1" s="1"/>
  <c r="AF8" i="1" s="1"/>
  <c r="AJ8" i="1" s="1"/>
  <c r="BB7" i="1"/>
  <c r="BA7" i="1"/>
  <c r="AZ7" i="1"/>
  <c r="AW7" i="1"/>
  <c r="AQ7" i="1"/>
  <c r="AN7" i="1"/>
  <c r="AL7" i="1"/>
  <c r="AI7" i="1"/>
  <c r="AB7" i="1"/>
  <c r="AD7" i="1" s="1"/>
  <c r="AF7" i="1" s="1"/>
  <c r="AJ7" i="1" s="1"/>
  <c r="BB6" i="1"/>
  <c r="BA6" i="1"/>
  <c r="AZ6" i="1"/>
  <c r="AW6" i="1"/>
  <c r="AQ6" i="1"/>
  <c r="AN6" i="1"/>
  <c r="AL6" i="1"/>
  <c r="AR6" i="1" s="1"/>
  <c r="AI6" i="1"/>
  <c r="AB6" i="1"/>
  <c r="AD6" i="1" s="1"/>
  <c r="AF6" i="1" s="1"/>
  <c r="AJ6" i="1" s="1"/>
  <c r="BB5" i="1"/>
  <c r="BA5" i="1"/>
  <c r="AZ5" i="1"/>
  <c r="AW5" i="1"/>
  <c r="AQ5" i="1"/>
  <c r="AN5" i="1"/>
  <c r="AL5" i="1"/>
  <c r="AI5" i="1"/>
  <c r="AB5" i="1"/>
  <c r="AD5" i="1" s="1"/>
  <c r="AF5" i="1" s="1"/>
  <c r="AJ5" i="1" s="1"/>
  <c r="BB4" i="1"/>
  <c r="BA4" i="1"/>
  <c r="AZ4" i="1"/>
  <c r="AW4" i="1"/>
  <c r="AQ4" i="1"/>
  <c r="AN4" i="1"/>
  <c r="AL4" i="1"/>
  <c r="AI4" i="1"/>
  <c r="AB4" i="1"/>
  <c r="AD4" i="1" s="1"/>
  <c r="AF4" i="1" s="1"/>
  <c r="AJ4" i="1" s="1"/>
  <c r="BB3" i="1"/>
  <c r="BA3" i="1"/>
  <c r="AZ3" i="1"/>
  <c r="AW3" i="1"/>
  <c r="AQ3" i="1"/>
  <c r="AN3" i="1"/>
  <c r="AL3" i="1"/>
  <c r="AR3" i="1" s="1"/>
  <c r="AI3" i="1"/>
  <c r="AB3" i="1"/>
  <c r="AD3" i="1" s="1"/>
  <c r="AF3" i="1" s="1"/>
  <c r="AJ3" i="1" s="1"/>
  <c r="AS3" i="1" s="1"/>
  <c r="BB2" i="1"/>
  <c r="BA2" i="1"/>
  <c r="AZ2" i="1"/>
  <c r="AW2" i="1"/>
  <c r="AQ2" i="1"/>
  <c r="AN2" i="1"/>
  <c r="AL2" i="1"/>
  <c r="AI2" i="1"/>
  <c r="AB2" i="1"/>
  <c r="AD2" i="1" s="1"/>
  <c r="AF2" i="1" s="1"/>
  <c r="AJ2" i="1" s="1"/>
  <c r="AS6" i="1" l="1"/>
  <c r="AR8" i="1"/>
  <c r="AR7" i="1"/>
  <c r="AS7" i="1" s="1"/>
  <c r="AY7" i="1" s="1"/>
  <c r="AR4" i="1"/>
  <c r="AS4" i="1" s="1"/>
  <c r="AR5" i="1"/>
  <c r="AS5" i="1" s="1"/>
  <c r="AY3" i="1"/>
  <c r="AT3" i="1"/>
  <c r="AS8" i="1"/>
  <c r="AY6" i="1"/>
  <c r="AT6" i="1"/>
  <c r="AR2" i="1"/>
  <c r="AS2" i="1" s="1"/>
  <c r="AY5" i="1" l="1"/>
  <c r="AT5" i="1"/>
  <c r="AT4" i="1"/>
  <c r="AY4" i="1"/>
  <c r="AT7" i="1"/>
  <c r="AY2" i="1"/>
  <c r="AT2" i="1"/>
  <c r="AY8" i="1"/>
  <c r="A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4D3D1B0-2F0B-4F7B-9A5D-F65B6BE327C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250C4B27-98C4-4CE6-B4E9-7F7344E9C60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9CF5D057-AD71-451E-B2FD-877FCF85861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D375DCCD-3B9C-41A2-BB5C-04E9AF120E12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9E5F43B-6F00-4A5E-B275-2A60CAC21B6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CF5E8F3-7355-49F5-825D-1C5EFDFF4C1C}">
      <text>
        <r>
          <rPr>
            <sz val="11"/>
            <rFont val="Calibri"/>
            <family val="2"/>
          </rPr>
          <t>[JLA Domestic Price]*[DA %]</t>
        </r>
      </text>
    </comment>
    <comment ref="AN1" authorId="0" shapeId="0" xr:uid="{96314879-2E20-47BD-87FB-0B16404652DF}">
      <text>
        <r>
          <rPr>
            <sz val="11"/>
            <rFont val="Calibri"/>
            <family val="2"/>
          </rPr>
          <t>[JLA Domestic Price]*[Royalty %]</t>
        </r>
      </text>
    </comment>
    <comment ref="AQ1" authorId="0" shapeId="0" xr:uid="{A4E77C25-116A-49ED-BCD8-6375BA02EEC4}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 xr:uid="{7AFB6657-063A-49BF-9CC0-760BB29ADDF7}">
      <text>
        <r>
          <rPr>
            <sz val="11"/>
            <rFont val="Calibri"/>
            <family val="2"/>
          </rPr>
          <t>[DA $]+[Royalty $]+[Other Load $]</t>
        </r>
      </text>
    </comment>
    <comment ref="AS1" authorId="0" shapeId="0" xr:uid="{5607EDAB-C7A3-41CE-84A5-A97DD52AEA84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4B50B5EA-955D-4455-AFB9-8A83E229773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W1" authorId="0" shapeId="0" xr:uid="{DA982993-0180-4B0E-B28F-01AD67B49FCA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Y1" authorId="0" shapeId="0" xr:uid="{076526F4-D089-47AD-9EB5-42C7A606B537}">
      <text>
        <r>
          <rPr>
            <sz val="11"/>
            <rFont val="Calibri"/>
            <family val="2"/>
          </rPr>
          <t>[LDP Cost with Load $]*[MOQ]</t>
        </r>
      </text>
    </comment>
    <comment ref="AZ1" authorId="0" shapeId="0" xr:uid="{9BE68172-D949-4342-A0F0-59BB2BF52F65}">
      <text>
        <r>
          <rPr>
            <sz val="11"/>
            <rFont val="Calibri"/>
            <family val="2"/>
          </rPr>
          <t>[JLA Domestic Price]*[MOQ]</t>
        </r>
      </text>
    </comment>
    <comment ref="BA1" authorId="0" shapeId="0" xr:uid="{9F039D40-60DE-4325-B836-5BB2C78AD7CD}">
      <text>
        <r>
          <rPr>
            <sz val="11"/>
            <rFont val="Calibri"/>
            <family val="2"/>
          </rPr>
          <t>[Suggested Retail price]*[MOQ]</t>
        </r>
      </text>
    </comment>
    <comment ref="BB1" authorId="0" shapeId="0" xr:uid="{3A7DC7FC-BD28-489A-990E-3CD21CB566E0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<sst xmlns="http://schemas.openxmlformats.org/spreadsheetml/2006/main" count="171" uniqueCount="99">
  <si>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</si>
  <si>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</si>
  <si>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</si>
  <si>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</si>
  <si>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</si>
  <si>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</si>
  <si>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</si>
  <si>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</si>
  <si>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</si>
  <si>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</si>
  <si>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</si>
  <si>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</si>
  <si>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</si>
  <si>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</si>
  <si>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</si>
  <si>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</si>
  <si>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</si>
  <si>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</si>
  <si>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</si>
  <si>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</si>
  <si>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</si>
  <si>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</si>
  <si>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</si>
  <si>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</si>
  <si>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</si>
  <si>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</si>
  <si>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</si>
  <si>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</si>
  <si>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</si>
  <si>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</si>
  <si>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</si>
  <si>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</si>
  <si>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</si>
  <si>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</si>
  <si>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</si>
  <si>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</si>
  <si>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</si>
  <si>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</si>
  <si>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</si>
  <si>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</si>
  <si>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</si>
  <si>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</si>
  <si>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</si>
  <si>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</si>
  <si>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</si>
  <si>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</si>
  <si>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</si>
  <si>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</si>
  <si>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</si>
  <si>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</si>
  <si>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</si>
  <si>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</si>
  <si>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</si>
  <si>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</si>
  <si>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</si>
  <si>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</si>
  <si>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</si>
  <si>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</si>
  <si>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</si>
  <si>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Harbor House</t>
  </si>
  <si>
    <t>BATH ACCESSORIES(71)</t>
  </si>
  <si>
    <t>Lana</t>
  </si>
  <si>
    <t>Lotion Pump(w/acacia wood pump)</t>
  </si>
  <si>
    <t>Stoneware/single glaze/glossy+embossed</t>
  </si>
  <si>
    <t>3x3x7.7"</t>
  </si>
  <si>
    <t>Ivory</t>
  </si>
  <si>
    <t>HG71-4280</t>
  </si>
  <si>
    <t>022164504026</t>
  </si>
  <si>
    <t>Piece</t>
  </si>
  <si>
    <t>Normal</t>
  </si>
  <si>
    <t>2 pcs LP+1 pc TBH+1 pc TUM+1 pc SD+1pc CJ+1pc Tray+1 pc 2 ORG +1pc 3 ORG with tray+1pc TC+1pc WB+1pc BB+1pc Towel Bar+1pc Mirror+1pc Shampoo+1pc Conditioner+1pc Body Wash 17pcs混装入外箱--镜子和毛巾束入保利龙装一个内盒</t>
  </si>
  <si>
    <t>8424.89.9000</t>
  </si>
  <si>
    <t>Yantian,China</t>
  </si>
  <si>
    <t>China</t>
  </si>
  <si>
    <t>Toothbrush holder</t>
  </si>
  <si>
    <t>4.25x2.36x4.45"</t>
  </si>
  <si>
    <t>HG71-4281</t>
  </si>
  <si>
    <t>022164504033</t>
  </si>
  <si>
    <t>6912.00.5000</t>
  </si>
  <si>
    <t>Tumbler</t>
  </si>
  <si>
    <t>3x3x4.45"</t>
  </si>
  <si>
    <t>HG71-4282</t>
  </si>
  <si>
    <t>022164504040</t>
  </si>
  <si>
    <t>Soap dish</t>
  </si>
  <si>
    <t>5.5x3.94x1"</t>
  </si>
  <si>
    <t>HG71-4283</t>
  </si>
  <si>
    <t>022164504057</t>
  </si>
  <si>
    <t>Tray</t>
  </si>
  <si>
    <t>10x5.5x1.18"</t>
  </si>
  <si>
    <t>HG71-4285</t>
  </si>
  <si>
    <t>022164504071</t>
  </si>
  <si>
    <t>2 Hole Organizer</t>
  </si>
  <si>
    <t>5.9x3.07x3.94"</t>
  </si>
  <si>
    <t>HG71-4286</t>
  </si>
  <si>
    <t>022164504088</t>
  </si>
  <si>
    <t>Wastebasket</t>
  </si>
  <si>
    <t>8x8x10"</t>
  </si>
  <si>
    <t>HG71-4289</t>
  </si>
  <si>
    <t>022164504118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</si>
</sst>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"/>
    <numFmt numFmtId="165" formatCode="[$$-409]#,##0.00;\-[$$-409]#,##0.00"/>
    <numFmt numFmtId="166" formatCode="0.00_ "/>
    <numFmt numFmtId="167" formatCode="\$#,##0.00;\-\$#,##0.00"/>
    <numFmt numFmtId="168" formatCode="0.0_);[Red]\(0.0\)"/>
    <numFmt numFmtId="169" formatCode="_(* #,##0_);_(* \(#,##0\);_(* &quot;-&quot;??_);_(@_)"/>
    <numFmt numFmtId="170" formatCode="0.0%"/>
    <numFmt numFmtId="171" formatCode="\$#,##0.00_);[Red]\(\$#,##0.00\)"/>
    <numFmt numFmtId="172" formatCode="[$-409]d/mmm;@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5" fontId="1" fillId="0" borderId="2" xfId="0" applyNumberFormat="1" applyFont="1" applyBorder="1"/>
    <xf numFmtId="0" fontId="1" fillId="0" borderId="2" xfId="0" applyFont="1" applyBorder="1"/>
    <xf numFmtId="166" fontId="0" fillId="0" borderId="2" xfId="0" applyNumberFormat="1" applyBorder="1"/>
    <xf numFmtId="49" fontId="0" fillId="0" borderId="2" xfId="0" applyNumberFormat="1" applyBorder="1"/>
    <xf numFmtId="167" fontId="0" fillId="0" borderId="1" xfId="0" applyNumberFormat="1" applyBorder="1"/>
    <xf numFmtId="168" fontId="0" fillId="0" borderId="2" xfId="0" applyNumberFormat="1" applyBorder="1"/>
    <xf numFmtId="2" fontId="0" fillId="0" borderId="2" xfId="0" applyNumberFormat="1" applyBorder="1"/>
    <xf numFmtId="169" fontId="0" fillId="0" borderId="2" xfId="0" applyNumberFormat="1" applyBorder="1"/>
    <xf numFmtId="2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70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7" borderId="2" xfId="3" applyNumberFormat="1" applyFont="1" applyFill="1" applyBorder="1" applyAlignment="1"/>
    <xf numFmtId="171" fontId="0" fillId="0" borderId="2" xfId="0" applyNumberFormat="1" applyBorder="1"/>
    <xf numFmtId="172" fontId="0" fillId="0" borderId="2" xfId="0" applyNumberFormat="1" applyBorder="1"/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33636E83-DDFA-46A4-968C-3DBE3115B308}"/>
    <cellStyle name="Normal 2 18 2" xfId="2" xr:uid="{B4324B7B-0EA2-4459-9007-4B12AB023966}"/>
    <cellStyle name="Percent 2" xfId="3" xr:uid="{F3972AE3-B527-4EF5-9B65-53EB8F498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BB28-1B7F-4CD1-B3F5-A9A3CD024EFC}">
  <dimension ref="A1:BG9"/>
  <sheetViews>
    <sheetView tabSelected="1" zoomScale="99" zoomScaleNormal="99" workbookViewId="0">
      <selection activeCell="I13" sqref="I1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8.54296875" style="4" customWidth="1"/>
    <col min="18" max="19" width="9.36328125" style="2" customWidth="1"/>
    <col min="20" max="20" width="8.1796875" style="48" customWidth="1"/>
    <col min="21" max="21" width="8.7265625" style="48" customWidth="1"/>
    <col min="22" max="22" width="8.6328125" style="48" customWidth="1"/>
    <col min="23" max="23" width="8.1796875" style="48" customWidth="1"/>
    <col min="24" max="24" width="8.7265625" style="48" customWidth="1"/>
    <col min="25" max="25" width="7.1796875" style="48" customWidth="1"/>
    <col min="26" max="26" width="9" style="48" customWidth="1"/>
    <col min="27" max="27" width="6.26953125" style="49" customWidth="1"/>
    <col min="28" max="29" width="10" style="48" customWidth="1"/>
    <col min="30" max="30" width="9.81640625" style="49" customWidth="1"/>
    <col min="31" max="31" width="11.54296875" style="2" customWidth="1"/>
    <col min="32" max="32" width="8.90625" style="4" customWidth="1"/>
    <col min="33" max="33" width="7.81640625" style="2" customWidth="1"/>
    <col min="34" max="34" width="8.453125" style="3" customWidth="1"/>
    <col min="35" max="35" width="9" style="4" customWidth="1"/>
    <col min="36" max="36" width="8.36328125" style="4" customWidth="1"/>
    <col min="37" max="37" width="7.90625" style="3" customWidth="1"/>
    <col min="38" max="38" width="10.6328125" style="4" customWidth="1"/>
    <col min="39" max="39" width="8.08984375" style="3" customWidth="1"/>
    <col min="40" max="41" width="9.26953125" style="4" customWidth="1"/>
    <col min="42" max="42" width="11.6328125" style="3" customWidth="1"/>
    <col min="43" max="43" width="10.90625" style="4" customWidth="1"/>
    <col min="44" max="44" width="7.81640625" style="4" customWidth="1"/>
    <col min="45" max="45" width="9.6328125" style="4" customWidth="1"/>
    <col min="46" max="46" width="7.7265625" style="4" customWidth="1"/>
    <col min="47" max="47" width="12.1796875" style="4" customWidth="1"/>
    <col min="48" max="48" width="9.1796875" style="2" customWidth="1"/>
    <col min="49" max="50" width="9.1796875" style="2"/>
    <col min="51" max="52" width="9.1796875" style="4"/>
    <col min="53" max="53" width="11.81640625" style="4" customWidth="1"/>
    <col min="54" max="16384" width="9.1796875" style="2"/>
  </cols>
  <sheetData>
    <row r="1" spans="1:59" ht="68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5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5" t="s">
        <v>30</v>
      </c>
      <c r="AF1" s="18" t="s">
        <v>31</v>
      </c>
      <c r="AG1" s="5" t="s">
        <v>32</v>
      </c>
      <c r="AH1" s="19" t="s">
        <v>33</v>
      </c>
      <c r="AI1" s="20" t="s">
        <v>34</v>
      </c>
      <c r="AJ1" s="18" t="s">
        <v>35</v>
      </c>
      <c r="AK1" s="19" t="s">
        <v>36</v>
      </c>
      <c r="AL1" s="18" t="s">
        <v>37</v>
      </c>
      <c r="AM1" s="19" t="s">
        <v>38</v>
      </c>
      <c r="AN1" s="18" t="s">
        <v>39</v>
      </c>
      <c r="AO1" s="21" t="s">
        <v>40</v>
      </c>
      <c r="AP1" s="19" t="s">
        <v>41</v>
      </c>
      <c r="AQ1" s="18" t="s">
        <v>42</v>
      </c>
      <c r="AR1" s="18" t="s">
        <v>43</v>
      </c>
      <c r="AS1" s="22" t="s">
        <v>44</v>
      </c>
      <c r="AT1" s="23" t="s">
        <v>45</v>
      </c>
      <c r="AU1" s="24" t="s">
        <v>46</v>
      </c>
      <c r="AV1" s="25" t="s">
        <v>47</v>
      </c>
      <c r="AW1" s="23" t="s">
        <v>48</v>
      </c>
      <c r="AX1" s="5" t="s">
        <v>49</v>
      </c>
      <c r="AY1" s="18" t="s">
        <v>50</v>
      </c>
      <c r="AZ1" s="18" t="s">
        <v>51</v>
      </c>
      <c r="BA1" s="18" t="s">
        <v>52</v>
      </c>
      <c r="BB1" s="15" t="s">
        <v>53</v>
      </c>
      <c r="BC1" s="26" t="s">
        <v>54</v>
      </c>
      <c r="BD1" s="26" t="s">
        <v>55</v>
      </c>
      <c r="BE1" s="27" t="s">
        <v>56</v>
      </c>
      <c r="BF1" s="27" t="s">
        <v>57</v>
      </c>
      <c r="BG1" s="27" t="s">
        <v>58</v>
      </c>
    </row>
    <row r="2" spans="1:59" customFormat="1" ht="14.5" customHeight="1" x14ac:dyDescent="0.35">
      <c r="A2" s="28">
        <v>1</v>
      </c>
      <c r="B2" s="29"/>
      <c r="C2" s="29"/>
      <c r="D2" s="29" t="s">
        <v>59</v>
      </c>
      <c r="E2" s="29"/>
      <c r="F2" s="29" t="s">
        <v>60</v>
      </c>
      <c r="G2" s="30" t="s">
        <v>61</v>
      </c>
      <c r="H2" s="29" t="s">
        <v>62</v>
      </c>
      <c r="I2" s="29" t="s">
        <v>62</v>
      </c>
      <c r="J2" s="31" t="s">
        <v>63</v>
      </c>
      <c r="K2" s="32" t="s">
        <v>64</v>
      </c>
      <c r="L2" s="31" t="s">
        <v>65</v>
      </c>
      <c r="M2" s="29"/>
      <c r="N2" s="31" t="s">
        <v>66</v>
      </c>
      <c r="O2" s="33" t="s">
        <v>67</v>
      </c>
      <c r="P2" s="29" t="s">
        <v>68</v>
      </c>
      <c r="Q2" s="34">
        <v>2.5499999999999998</v>
      </c>
      <c r="R2" s="29" t="s">
        <v>69</v>
      </c>
      <c r="S2" s="29" t="s">
        <v>70</v>
      </c>
      <c r="T2" s="35">
        <v>47.5</v>
      </c>
      <c r="U2" s="35">
        <v>29</v>
      </c>
      <c r="V2" s="35">
        <v>34.5</v>
      </c>
      <c r="W2" s="35">
        <v>17</v>
      </c>
      <c r="X2" s="35">
        <v>8.5</v>
      </c>
      <c r="Y2" s="35">
        <v>20.5</v>
      </c>
      <c r="Z2" s="36"/>
      <c r="AA2" s="37">
        <v>2</v>
      </c>
      <c r="AB2" s="38">
        <f>IF(W2="","",W2*X2*Y2/1000000)</f>
        <v>2.96225E-3</v>
      </c>
      <c r="AC2" s="36">
        <v>63</v>
      </c>
      <c r="AD2" s="39">
        <f>IF(AA2="","",AC2/AB2*AA2)</f>
        <v>42535.235040931722</v>
      </c>
      <c r="AE2" s="40">
        <v>3000</v>
      </c>
      <c r="AF2" s="41">
        <f>IF(ISERROR(AE2/AD2),"",AE2/AD2)</f>
        <v>7.0529761904761915E-2</v>
      </c>
      <c r="AG2" s="35" t="s">
        <v>71</v>
      </c>
      <c r="AH2" s="42">
        <v>1.7999999999999999E-2</v>
      </c>
      <c r="AI2" s="41">
        <f t="shared" ref="AI2:AI8" si="0">IF(ISERROR(Q2*AH2),"",Q2*AH2)</f>
        <v>4.5899999999999996E-2</v>
      </c>
      <c r="AJ2" s="41">
        <f t="shared" ref="AJ2:AJ8" si="1">IF(ISERROR(Q2+AF2+AI2),"",Q2+AF2+AI2)</f>
        <v>2.6664297619047619</v>
      </c>
      <c r="AK2" s="43">
        <v>0.01</v>
      </c>
      <c r="AL2" s="41">
        <f t="shared" ref="AL2:AL8" si="2">IF(ISERROR(AU2*AK2),"",AU2*AK2)</f>
        <v>4.6500000000000007E-2</v>
      </c>
      <c r="AM2" s="43">
        <v>0.06</v>
      </c>
      <c r="AN2" s="41">
        <f t="shared" ref="AN2:AN8" si="3">IF(ISERROR(AU2*AM2),"",AU2*AM2)</f>
        <v>0.27900000000000003</v>
      </c>
      <c r="AO2" s="44"/>
      <c r="AP2" s="43">
        <v>0</v>
      </c>
      <c r="AQ2" s="41">
        <f t="shared" ref="AQ2:AQ8" si="4">IF(ISERROR(AU2*AP2),"",AU2*AP2)</f>
        <v>0</v>
      </c>
      <c r="AR2" s="41">
        <f t="shared" ref="AR2:AR8" si="5">IF(ISERROR(AL2+AN2+AQ2),"",AL2+AN2+AQ2)</f>
        <v>0.32550000000000001</v>
      </c>
      <c r="AS2" s="41">
        <f t="shared" ref="AS2:AS8" si="6">IF(ISERROR(AJ2+AR2),"",AJ2+AR2)</f>
        <v>2.9919297619047618</v>
      </c>
      <c r="AT2" s="45">
        <f t="shared" ref="AT2:AT8" si="7">IF(ISERROR((AU2-AS2)/AU2),"",(AU2-AS2)/AU2)</f>
        <v>0.35657424475166416</v>
      </c>
      <c r="AU2" s="46">
        <v>4.6500000000000004</v>
      </c>
      <c r="AV2" s="46">
        <v>12.99</v>
      </c>
      <c r="AW2" s="45">
        <f>IF(ISERROR((AV2-AU2)/AV2),"",(AV2-AU2)/AV2)</f>
        <v>0.64203233256351033</v>
      </c>
      <c r="AX2" s="29">
        <v>1000</v>
      </c>
      <c r="AY2" s="41">
        <f>IF(ISERROR(AS2*AX2),"",AS2*AX2)</f>
        <v>2991.9297619047616</v>
      </c>
      <c r="AZ2" s="41">
        <f>IF(ISERROR(AU2*AX2),"",AU2*AX2)</f>
        <v>4650</v>
      </c>
      <c r="BA2" s="41">
        <f>IF(ISERROR(AV2*AX2),"",AV2*AX2)</f>
        <v>12990</v>
      </c>
      <c r="BB2" s="38">
        <f t="shared" ref="BB2:BB8" si="8">IF(T2="","",T2*U2*V2/1000000/AA2*AX2)</f>
        <v>23.761875</v>
      </c>
      <c r="BC2" s="29">
        <v>11.3</v>
      </c>
      <c r="BD2" s="29"/>
      <c r="BE2" t="s">
        <v>72</v>
      </c>
      <c r="BF2" t="s">
        <v>73</v>
      </c>
    </row>
    <row r="3" spans="1:59" customFormat="1" x14ac:dyDescent="0.35">
      <c r="A3" s="28">
        <v>2</v>
      </c>
      <c r="B3" s="29"/>
      <c r="C3" s="29"/>
      <c r="D3" s="29" t="s">
        <v>59</v>
      </c>
      <c r="E3" s="29"/>
      <c r="F3" s="29" t="s">
        <v>60</v>
      </c>
      <c r="G3" s="30" t="s">
        <v>61</v>
      </c>
      <c r="H3" s="29" t="s">
        <v>74</v>
      </c>
      <c r="I3" s="29" t="s">
        <v>74</v>
      </c>
      <c r="J3" s="31" t="s">
        <v>63</v>
      </c>
      <c r="K3" s="32" t="s">
        <v>75</v>
      </c>
      <c r="L3" s="31" t="s">
        <v>65</v>
      </c>
      <c r="M3" s="29"/>
      <c r="N3" s="29" t="s">
        <v>76</v>
      </c>
      <c r="O3" s="33" t="s">
        <v>77</v>
      </c>
      <c r="P3" s="29" t="s">
        <v>68</v>
      </c>
      <c r="Q3" s="34">
        <v>1.65</v>
      </c>
      <c r="R3" s="29" t="s">
        <v>69</v>
      </c>
      <c r="S3" s="29" t="s">
        <v>70</v>
      </c>
      <c r="T3" s="35">
        <v>47.5</v>
      </c>
      <c r="U3" s="35">
        <v>29</v>
      </c>
      <c r="V3" s="35">
        <v>34.5</v>
      </c>
      <c r="W3" s="35">
        <v>12</v>
      </c>
      <c r="X3" s="35">
        <v>7</v>
      </c>
      <c r="Y3" s="35">
        <v>13</v>
      </c>
      <c r="Z3" s="36"/>
      <c r="AA3" s="37">
        <v>1</v>
      </c>
      <c r="AB3" s="38">
        <f t="shared" ref="AB3:AB8" si="9">IF(W3="","",W3*X3*Y3/1000000)</f>
        <v>1.0920000000000001E-3</v>
      </c>
      <c r="AC3" s="36">
        <v>63</v>
      </c>
      <c r="AD3" s="39">
        <f t="shared" ref="AD3:AD8" si="10">IF(AA3="","",AC3/AB3*AA3)</f>
        <v>57692.307692307688</v>
      </c>
      <c r="AE3" s="40">
        <v>3000</v>
      </c>
      <c r="AF3" s="41">
        <f t="shared" ref="AF3:AF8" si="11">IF(ISERROR(AE3/AD3),"",AE3/AD3)</f>
        <v>5.2000000000000005E-2</v>
      </c>
      <c r="AG3" s="35" t="s">
        <v>78</v>
      </c>
      <c r="AH3" s="42">
        <v>0.06</v>
      </c>
      <c r="AI3" s="41">
        <f t="shared" si="0"/>
        <v>9.8999999999999991E-2</v>
      </c>
      <c r="AJ3" s="41">
        <f t="shared" si="1"/>
        <v>1.8009999999999999</v>
      </c>
      <c r="AK3" s="43">
        <v>0.01</v>
      </c>
      <c r="AL3" s="41">
        <f t="shared" si="2"/>
        <v>2.8500000000000001E-2</v>
      </c>
      <c r="AM3" s="43">
        <v>0.06</v>
      </c>
      <c r="AN3" s="41">
        <f t="shared" si="3"/>
        <v>0.17099999999999999</v>
      </c>
      <c r="AO3" s="44"/>
      <c r="AP3" s="43">
        <v>0</v>
      </c>
      <c r="AQ3" s="41">
        <f t="shared" si="4"/>
        <v>0</v>
      </c>
      <c r="AR3" s="41">
        <f t="shared" si="5"/>
        <v>0.19949999999999998</v>
      </c>
      <c r="AS3" s="41">
        <f t="shared" si="6"/>
        <v>2.0004999999999997</v>
      </c>
      <c r="AT3" s="45">
        <f t="shared" si="7"/>
        <v>0.2980701754385966</v>
      </c>
      <c r="AU3" s="46">
        <v>2.85</v>
      </c>
      <c r="AV3" s="46">
        <v>6.99</v>
      </c>
      <c r="AW3" s="45">
        <f t="shared" ref="AW3:AW8" si="12">IF(ISERROR((AV3-AU3)/AV3),"",(AV3-AU3)/AV3)</f>
        <v>0.59227467811158807</v>
      </c>
      <c r="AX3" s="29">
        <v>500</v>
      </c>
      <c r="AY3" s="41">
        <f t="shared" ref="AY3:AY8" si="13">IF(ISERROR(AS3*AX3),"",AS3*AX3)</f>
        <v>1000.2499999999999</v>
      </c>
      <c r="AZ3" s="41">
        <f t="shared" ref="AZ3:AZ8" si="14">IF(ISERROR(AU3*AX3),"",AU3*AX3)</f>
        <v>1425</v>
      </c>
      <c r="BA3" s="41">
        <f t="shared" ref="BA3:BA8" si="15">IF(ISERROR(AV3*AX3),"",AV3*AX3)</f>
        <v>3495</v>
      </c>
      <c r="BB3" s="38">
        <f t="shared" si="8"/>
        <v>23.761875</v>
      </c>
      <c r="BC3" s="29">
        <v>11.3</v>
      </c>
      <c r="BD3" s="29"/>
      <c r="BE3" t="s">
        <v>72</v>
      </c>
      <c r="BF3" t="s">
        <v>73</v>
      </c>
    </row>
    <row r="4" spans="1:59" customFormat="1" x14ac:dyDescent="0.35">
      <c r="A4" s="28">
        <v>3</v>
      </c>
      <c r="B4" s="29"/>
      <c r="C4" s="29"/>
      <c r="D4" s="29" t="s">
        <v>59</v>
      </c>
      <c r="E4" s="29"/>
      <c r="F4" s="29" t="s">
        <v>60</v>
      </c>
      <c r="G4" s="30" t="s">
        <v>61</v>
      </c>
      <c r="H4" s="29" t="s">
        <v>79</v>
      </c>
      <c r="I4" s="29" t="s">
        <v>79</v>
      </c>
      <c r="J4" s="31" t="s">
        <v>63</v>
      </c>
      <c r="K4" s="32" t="s">
        <v>80</v>
      </c>
      <c r="L4" s="31" t="s">
        <v>65</v>
      </c>
      <c r="M4" s="29"/>
      <c r="N4" s="29" t="s">
        <v>81</v>
      </c>
      <c r="O4" s="33" t="s">
        <v>82</v>
      </c>
      <c r="P4" s="29" t="s">
        <v>68</v>
      </c>
      <c r="Q4" s="34">
        <v>1.62</v>
      </c>
      <c r="R4" s="29" t="s">
        <v>69</v>
      </c>
      <c r="S4" s="29" t="s">
        <v>70</v>
      </c>
      <c r="T4" s="35">
        <v>47.5</v>
      </c>
      <c r="U4" s="35">
        <v>29</v>
      </c>
      <c r="V4" s="35">
        <v>34.5</v>
      </c>
      <c r="W4" s="35">
        <v>8.5</v>
      </c>
      <c r="X4" s="35">
        <v>8.5</v>
      </c>
      <c r="Y4" s="35">
        <v>12.5</v>
      </c>
      <c r="Z4" s="36"/>
      <c r="AA4" s="37">
        <v>1</v>
      </c>
      <c r="AB4" s="38">
        <f t="shared" si="9"/>
        <v>9.0312499999999996E-4</v>
      </c>
      <c r="AC4" s="36">
        <v>63</v>
      </c>
      <c r="AD4" s="39">
        <f t="shared" si="10"/>
        <v>69757.785467128037</v>
      </c>
      <c r="AE4" s="40">
        <v>3000</v>
      </c>
      <c r="AF4" s="41">
        <f t="shared" si="11"/>
        <v>4.3005952380952374E-2</v>
      </c>
      <c r="AG4" s="35" t="s">
        <v>78</v>
      </c>
      <c r="AH4" s="42">
        <v>0.06</v>
      </c>
      <c r="AI4" s="41">
        <f t="shared" si="0"/>
        <v>9.7200000000000009E-2</v>
      </c>
      <c r="AJ4" s="41">
        <f t="shared" si="1"/>
        <v>1.7602059523809523</v>
      </c>
      <c r="AK4" s="43">
        <v>0.01</v>
      </c>
      <c r="AL4" s="41">
        <f t="shared" si="2"/>
        <v>2.8500000000000001E-2</v>
      </c>
      <c r="AM4" s="43">
        <v>0.06</v>
      </c>
      <c r="AN4" s="41">
        <f t="shared" si="3"/>
        <v>0.17099999999999999</v>
      </c>
      <c r="AO4" s="44"/>
      <c r="AP4" s="43">
        <v>0</v>
      </c>
      <c r="AQ4" s="41">
        <f t="shared" si="4"/>
        <v>0</v>
      </c>
      <c r="AR4" s="41">
        <f t="shared" si="5"/>
        <v>0.19949999999999998</v>
      </c>
      <c r="AS4" s="41">
        <f t="shared" si="6"/>
        <v>1.9597059523809524</v>
      </c>
      <c r="AT4" s="45">
        <f t="shared" si="7"/>
        <v>0.3123838763575606</v>
      </c>
      <c r="AU4" s="46">
        <v>2.85</v>
      </c>
      <c r="AV4" s="46">
        <v>6.99</v>
      </c>
      <c r="AW4" s="45">
        <f t="shared" si="12"/>
        <v>0.59227467811158807</v>
      </c>
      <c r="AX4" s="29">
        <v>500</v>
      </c>
      <c r="AY4" s="41">
        <f t="shared" si="13"/>
        <v>979.85297619047617</v>
      </c>
      <c r="AZ4" s="41">
        <f t="shared" si="14"/>
        <v>1425</v>
      </c>
      <c r="BA4" s="41">
        <f t="shared" si="15"/>
        <v>3495</v>
      </c>
      <c r="BB4" s="38">
        <f t="shared" si="8"/>
        <v>23.761875</v>
      </c>
      <c r="BC4" s="29">
        <v>11.3</v>
      </c>
      <c r="BD4" s="29"/>
      <c r="BE4" t="s">
        <v>72</v>
      </c>
      <c r="BF4" t="s">
        <v>73</v>
      </c>
    </row>
    <row r="5" spans="1:59" customFormat="1" x14ac:dyDescent="0.35">
      <c r="A5" s="28">
        <v>4</v>
      </c>
      <c r="B5" s="29"/>
      <c r="C5" s="29"/>
      <c r="D5" s="29" t="s">
        <v>59</v>
      </c>
      <c r="E5" s="29"/>
      <c r="F5" s="29" t="s">
        <v>60</v>
      </c>
      <c r="G5" s="30" t="s">
        <v>61</v>
      </c>
      <c r="H5" s="29" t="s">
        <v>83</v>
      </c>
      <c r="I5" s="29" t="s">
        <v>83</v>
      </c>
      <c r="J5" s="31" t="s">
        <v>63</v>
      </c>
      <c r="K5" s="32" t="s">
        <v>84</v>
      </c>
      <c r="L5" s="31" t="s">
        <v>65</v>
      </c>
      <c r="M5" s="29"/>
      <c r="N5" s="29" t="s">
        <v>85</v>
      </c>
      <c r="O5" s="33" t="s">
        <v>86</v>
      </c>
      <c r="P5" s="29" t="s">
        <v>68</v>
      </c>
      <c r="Q5" s="34">
        <v>1.62</v>
      </c>
      <c r="R5" s="29" t="s">
        <v>69</v>
      </c>
      <c r="S5" s="29" t="s">
        <v>70</v>
      </c>
      <c r="T5" s="35">
        <v>47.5</v>
      </c>
      <c r="U5" s="35">
        <v>29</v>
      </c>
      <c r="V5" s="35">
        <v>34.5</v>
      </c>
      <c r="W5" s="35">
        <v>15</v>
      </c>
      <c r="X5" s="35">
        <v>4</v>
      </c>
      <c r="Y5" s="35">
        <v>11.5</v>
      </c>
      <c r="Z5" s="36"/>
      <c r="AA5" s="37">
        <v>1</v>
      </c>
      <c r="AB5" s="38">
        <f t="shared" si="9"/>
        <v>6.8999999999999997E-4</v>
      </c>
      <c r="AC5" s="36">
        <v>63</v>
      </c>
      <c r="AD5" s="39">
        <f t="shared" si="10"/>
        <v>91304.34782608696</v>
      </c>
      <c r="AE5" s="40">
        <v>3000</v>
      </c>
      <c r="AF5" s="41">
        <f t="shared" si="11"/>
        <v>3.2857142857142856E-2</v>
      </c>
      <c r="AG5" s="35" t="s">
        <v>78</v>
      </c>
      <c r="AH5" s="42">
        <v>0.06</v>
      </c>
      <c r="AI5" s="41">
        <f t="shared" si="0"/>
        <v>9.7200000000000009E-2</v>
      </c>
      <c r="AJ5" s="41">
        <f t="shared" si="1"/>
        <v>1.750057142857143</v>
      </c>
      <c r="AK5" s="43">
        <v>0.01</v>
      </c>
      <c r="AL5" s="41">
        <f t="shared" si="2"/>
        <v>2.8500000000000001E-2</v>
      </c>
      <c r="AM5" s="43">
        <v>0.06</v>
      </c>
      <c r="AN5" s="41">
        <f t="shared" si="3"/>
        <v>0.17099999999999999</v>
      </c>
      <c r="AO5" s="44"/>
      <c r="AP5" s="43">
        <v>0</v>
      </c>
      <c r="AQ5" s="41">
        <f t="shared" si="4"/>
        <v>0</v>
      </c>
      <c r="AR5" s="41">
        <f t="shared" si="5"/>
        <v>0.19949999999999998</v>
      </c>
      <c r="AS5" s="41">
        <f t="shared" si="6"/>
        <v>1.949557142857143</v>
      </c>
      <c r="AT5" s="45">
        <f t="shared" si="7"/>
        <v>0.31594486215538847</v>
      </c>
      <c r="AU5" s="46">
        <v>2.85</v>
      </c>
      <c r="AV5" s="46">
        <v>6.99</v>
      </c>
      <c r="AW5" s="45">
        <f t="shared" si="12"/>
        <v>0.59227467811158807</v>
      </c>
      <c r="AX5" s="29">
        <v>500</v>
      </c>
      <c r="AY5" s="41">
        <f t="shared" si="13"/>
        <v>974.77857142857147</v>
      </c>
      <c r="AZ5" s="41">
        <f t="shared" si="14"/>
        <v>1425</v>
      </c>
      <c r="BA5" s="41">
        <f t="shared" si="15"/>
        <v>3495</v>
      </c>
      <c r="BB5" s="38">
        <f t="shared" si="8"/>
        <v>23.761875</v>
      </c>
      <c r="BC5" s="29">
        <v>11.3</v>
      </c>
      <c r="BD5" s="29"/>
      <c r="BE5" t="s">
        <v>72</v>
      </c>
      <c r="BF5" t="s">
        <v>73</v>
      </c>
    </row>
    <row r="6" spans="1:59" customFormat="1" x14ac:dyDescent="0.35">
      <c r="A6" s="28">
        <v>5</v>
      </c>
      <c r="B6" s="29"/>
      <c r="C6" s="29"/>
      <c r="D6" s="29" t="s">
        <v>59</v>
      </c>
      <c r="E6" s="29"/>
      <c r="F6" s="29" t="s">
        <v>60</v>
      </c>
      <c r="G6" s="30" t="s">
        <v>61</v>
      </c>
      <c r="H6" s="29" t="s">
        <v>87</v>
      </c>
      <c r="I6" s="29" t="s">
        <v>87</v>
      </c>
      <c r="J6" s="31" t="s">
        <v>63</v>
      </c>
      <c r="K6" s="32" t="s">
        <v>88</v>
      </c>
      <c r="L6" s="31" t="s">
        <v>65</v>
      </c>
      <c r="M6" s="29"/>
      <c r="N6" s="29" t="s">
        <v>89</v>
      </c>
      <c r="O6" s="33" t="s">
        <v>90</v>
      </c>
      <c r="P6" s="29" t="s">
        <v>68</v>
      </c>
      <c r="Q6" s="34">
        <v>2.94</v>
      </c>
      <c r="R6" s="29" t="s">
        <v>69</v>
      </c>
      <c r="S6" s="29" t="s">
        <v>70</v>
      </c>
      <c r="T6" s="35">
        <v>47.5</v>
      </c>
      <c r="U6" s="35">
        <v>29</v>
      </c>
      <c r="V6" s="35">
        <v>34.5</v>
      </c>
      <c r="W6" s="35">
        <v>26.5</v>
      </c>
      <c r="X6" s="35">
        <v>4</v>
      </c>
      <c r="Y6" s="35">
        <v>15.5</v>
      </c>
      <c r="Z6" s="36"/>
      <c r="AA6" s="37">
        <v>1</v>
      </c>
      <c r="AB6" s="38">
        <f t="shared" si="9"/>
        <v>1.6429999999999999E-3</v>
      </c>
      <c r="AC6" s="36">
        <v>63</v>
      </c>
      <c r="AD6" s="39">
        <f t="shared" si="10"/>
        <v>38344.491783323188</v>
      </c>
      <c r="AE6" s="40">
        <v>3000</v>
      </c>
      <c r="AF6" s="41">
        <f t="shared" si="11"/>
        <v>7.8238095238095245E-2</v>
      </c>
      <c r="AG6" s="35" t="s">
        <v>78</v>
      </c>
      <c r="AH6" s="42">
        <v>0.06</v>
      </c>
      <c r="AI6" s="41">
        <f t="shared" si="0"/>
        <v>0.1764</v>
      </c>
      <c r="AJ6" s="41">
        <f t="shared" si="1"/>
        <v>3.1946380952380955</v>
      </c>
      <c r="AK6" s="43">
        <v>0.01</v>
      </c>
      <c r="AL6" s="41">
        <f t="shared" si="2"/>
        <v>4.6500000000000007E-2</v>
      </c>
      <c r="AM6" s="43">
        <v>0.06</v>
      </c>
      <c r="AN6" s="41">
        <f t="shared" si="3"/>
        <v>0.27900000000000003</v>
      </c>
      <c r="AO6" s="44"/>
      <c r="AP6" s="43">
        <v>0</v>
      </c>
      <c r="AQ6" s="41">
        <f t="shared" si="4"/>
        <v>0</v>
      </c>
      <c r="AR6" s="41">
        <f t="shared" si="5"/>
        <v>0.32550000000000001</v>
      </c>
      <c r="AS6" s="41">
        <f t="shared" si="6"/>
        <v>3.5201380952380954</v>
      </c>
      <c r="AT6" s="45">
        <f t="shared" si="7"/>
        <v>0.24298105478750642</v>
      </c>
      <c r="AU6" s="46">
        <v>4.6500000000000004</v>
      </c>
      <c r="AV6" s="46">
        <v>10.99</v>
      </c>
      <c r="AW6" s="45">
        <f t="shared" si="12"/>
        <v>0.57688808007279346</v>
      </c>
      <c r="AX6" s="29">
        <v>500</v>
      </c>
      <c r="AY6" s="41">
        <f t="shared" si="13"/>
        <v>1760.0690476190478</v>
      </c>
      <c r="AZ6" s="41">
        <f t="shared" si="14"/>
        <v>2325</v>
      </c>
      <c r="BA6" s="41">
        <f t="shared" si="15"/>
        <v>5495</v>
      </c>
      <c r="BB6" s="38">
        <f t="shared" si="8"/>
        <v>23.761875</v>
      </c>
      <c r="BC6" s="29">
        <v>11.3</v>
      </c>
      <c r="BD6" s="29"/>
      <c r="BE6" t="s">
        <v>72</v>
      </c>
      <c r="BF6" t="s">
        <v>73</v>
      </c>
    </row>
    <row r="7" spans="1:59" customFormat="1" x14ac:dyDescent="0.35">
      <c r="A7" s="28">
        <v>6</v>
      </c>
      <c r="B7" s="29"/>
      <c r="C7" s="29"/>
      <c r="D7" s="29" t="s">
        <v>59</v>
      </c>
      <c r="E7" s="29"/>
      <c r="F7" s="29" t="s">
        <v>60</v>
      </c>
      <c r="G7" s="30" t="s">
        <v>61</v>
      </c>
      <c r="H7" s="47" t="s">
        <v>91</v>
      </c>
      <c r="I7" s="47" t="s">
        <v>91</v>
      </c>
      <c r="J7" s="31" t="s">
        <v>63</v>
      </c>
      <c r="K7" s="32" t="s">
        <v>92</v>
      </c>
      <c r="L7" s="31" t="s">
        <v>65</v>
      </c>
      <c r="M7" s="29"/>
      <c r="N7" s="29" t="s">
        <v>93</v>
      </c>
      <c r="O7" s="33" t="s">
        <v>94</v>
      </c>
      <c r="P7" s="29" t="s">
        <v>68</v>
      </c>
      <c r="Q7" s="34">
        <v>3.3</v>
      </c>
      <c r="R7" s="29" t="s">
        <v>69</v>
      </c>
      <c r="S7" s="29" t="s">
        <v>70</v>
      </c>
      <c r="T7" s="35">
        <v>47.5</v>
      </c>
      <c r="U7" s="35">
        <v>29</v>
      </c>
      <c r="V7" s="35">
        <v>34.5</v>
      </c>
      <c r="W7" s="35">
        <v>16</v>
      </c>
      <c r="X7" s="35">
        <v>9</v>
      </c>
      <c r="Y7" s="35">
        <v>11.5</v>
      </c>
      <c r="Z7" s="36"/>
      <c r="AA7" s="37">
        <v>1</v>
      </c>
      <c r="AB7" s="38">
        <f t="shared" si="9"/>
        <v>1.6559999999999999E-3</v>
      </c>
      <c r="AC7" s="36">
        <v>63</v>
      </c>
      <c r="AD7" s="39">
        <f t="shared" si="10"/>
        <v>38043.478260869568</v>
      </c>
      <c r="AE7" s="40">
        <v>3000</v>
      </c>
      <c r="AF7" s="41">
        <f t="shared" si="11"/>
        <v>7.8857142857142848E-2</v>
      </c>
      <c r="AG7" s="35" t="s">
        <v>78</v>
      </c>
      <c r="AH7" s="42">
        <v>0.06</v>
      </c>
      <c r="AI7" s="41">
        <f t="shared" si="0"/>
        <v>0.19799999999999998</v>
      </c>
      <c r="AJ7" s="41">
        <f t="shared" si="1"/>
        <v>3.5768571428571425</v>
      </c>
      <c r="AK7" s="43">
        <v>0.01</v>
      </c>
      <c r="AL7" s="41">
        <f t="shared" si="2"/>
        <v>5.2499999999999998E-2</v>
      </c>
      <c r="AM7" s="43">
        <v>0.06</v>
      </c>
      <c r="AN7" s="41">
        <f t="shared" si="3"/>
        <v>0.315</v>
      </c>
      <c r="AO7" s="44"/>
      <c r="AP7" s="43">
        <v>0</v>
      </c>
      <c r="AQ7" s="41">
        <f t="shared" si="4"/>
        <v>0</v>
      </c>
      <c r="AR7" s="41">
        <f t="shared" si="5"/>
        <v>0.36749999999999999</v>
      </c>
      <c r="AS7" s="41">
        <f t="shared" si="6"/>
        <v>3.9443571428571427</v>
      </c>
      <c r="AT7" s="45">
        <f t="shared" si="7"/>
        <v>0.24869387755102043</v>
      </c>
      <c r="AU7" s="46">
        <v>5.25</v>
      </c>
      <c r="AV7" s="46">
        <v>12.99</v>
      </c>
      <c r="AW7" s="45">
        <f t="shared" si="12"/>
        <v>0.59584295612009242</v>
      </c>
      <c r="AX7" s="29">
        <v>500</v>
      </c>
      <c r="AY7" s="41">
        <f t="shared" si="13"/>
        <v>1972.1785714285713</v>
      </c>
      <c r="AZ7" s="41">
        <f t="shared" si="14"/>
        <v>2625</v>
      </c>
      <c r="BA7" s="41">
        <f t="shared" si="15"/>
        <v>6495</v>
      </c>
      <c r="BB7" s="38">
        <f t="shared" si="8"/>
        <v>23.761875</v>
      </c>
      <c r="BC7" s="29">
        <v>11.3</v>
      </c>
      <c r="BD7" s="29"/>
      <c r="BE7" t="s">
        <v>72</v>
      </c>
      <c r="BF7" t="s">
        <v>73</v>
      </c>
    </row>
    <row r="8" spans="1:59" customFormat="1" x14ac:dyDescent="0.35">
      <c r="A8" s="28">
        <v>7</v>
      </c>
      <c r="B8" s="29"/>
      <c r="C8" s="29"/>
      <c r="D8" s="29" t="s">
        <v>59</v>
      </c>
      <c r="E8" s="29"/>
      <c r="F8" s="29" t="s">
        <v>60</v>
      </c>
      <c r="G8" s="30" t="s">
        <v>61</v>
      </c>
      <c r="H8" s="29" t="s">
        <v>95</v>
      </c>
      <c r="I8" s="29" t="s">
        <v>95</v>
      </c>
      <c r="J8" s="31" t="s">
        <v>63</v>
      </c>
      <c r="K8" s="32" t="s">
        <v>96</v>
      </c>
      <c r="L8" s="31" t="s">
        <v>65</v>
      </c>
      <c r="M8" s="29"/>
      <c r="N8" s="29" t="s">
        <v>97</v>
      </c>
      <c r="O8" s="33" t="s">
        <v>98</v>
      </c>
      <c r="P8" s="29" t="s">
        <v>68</v>
      </c>
      <c r="Q8" s="34">
        <v>8.65</v>
      </c>
      <c r="R8" s="29" t="s">
        <v>69</v>
      </c>
      <c r="S8" s="29" t="s">
        <v>70</v>
      </c>
      <c r="T8" s="35">
        <v>47.5</v>
      </c>
      <c r="U8" s="35">
        <v>29</v>
      </c>
      <c r="V8" s="35">
        <v>34.5</v>
      </c>
      <c r="W8" s="35">
        <v>21.5</v>
      </c>
      <c r="X8" s="35">
        <v>21.5</v>
      </c>
      <c r="Y8" s="35">
        <v>27</v>
      </c>
      <c r="Z8" s="36"/>
      <c r="AA8" s="37">
        <v>1</v>
      </c>
      <c r="AB8" s="38">
        <f t="shared" si="9"/>
        <v>1.2480750000000001E-2</v>
      </c>
      <c r="AC8" s="36">
        <v>63</v>
      </c>
      <c r="AD8" s="39">
        <f t="shared" si="10"/>
        <v>5047.7735712998019</v>
      </c>
      <c r="AE8" s="40">
        <v>3000</v>
      </c>
      <c r="AF8" s="41">
        <f t="shared" si="11"/>
        <v>0.59432142857142856</v>
      </c>
      <c r="AG8" s="35" t="s">
        <v>78</v>
      </c>
      <c r="AH8" s="42">
        <v>0.06</v>
      </c>
      <c r="AI8" s="41">
        <f t="shared" si="0"/>
        <v>0.51900000000000002</v>
      </c>
      <c r="AJ8" s="41">
        <f t="shared" si="1"/>
        <v>9.7633214285714285</v>
      </c>
      <c r="AK8" s="43">
        <v>0.01</v>
      </c>
      <c r="AL8" s="41">
        <f t="shared" si="2"/>
        <v>0.1265</v>
      </c>
      <c r="AM8" s="43">
        <v>0.06</v>
      </c>
      <c r="AN8" s="41">
        <f t="shared" si="3"/>
        <v>0.75900000000000001</v>
      </c>
      <c r="AO8" s="44"/>
      <c r="AP8" s="43">
        <v>0</v>
      </c>
      <c r="AQ8" s="41">
        <f t="shared" si="4"/>
        <v>0</v>
      </c>
      <c r="AR8" s="41">
        <f t="shared" si="5"/>
        <v>0.88549999999999995</v>
      </c>
      <c r="AS8" s="41">
        <f t="shared" si="6"/>
        <v>10.648821428571429</v>
      </c>
      <c r="AT8" s="45">
        <f t="shared" si="7"/>
        <v>0.15819593450028233</v>
      </c>
      <c r="AU8" s="46">
        <v>12.65</v>
      </c>
      <c r="AV8" s="46">
        <v>27.99</v>
      </c>
      <c r="AW8" s="45">
        <f t="shared" si="12"/>
        <v>0.54805287602715247</v>
      </c>
      <c r="AX8" s="29">
        <v>500</v>
      </c>
      <c r="AY8" s="41">
        <f t="shared" si="13"/>
        <v>5324.4107142857147</v>
      </c>
      <c r="AZ8" s="41">
        <f t="shared" si="14"/>
        <v>6325</v>
      </c>
      <c r="BA8" s="41">
        <f t="shared" si="15"/>
        <v>13995</v>
      </c>
      <c r="BB8" s="38">
        <f t="shared" si="8"/>
        <v>23.761875</v>
      </c>
      <c r="BC8" s="29">
        <v>11.3</v>
      </c>
      <c r="BD8" s="29"/>
      <c r="BE8" t="s">
        <v>72</v>
      </c>
      <c r="BF8" t="s">
        <v>73</v>
      </c>
    </row>
    <row r="9" spans="1:59" x14ac:dyDescent="0.35">
      <c r="AT9" s="3"/>
      <c r="AV9" s="4"/>
      <c r="AW9" s="3"/>
      <c r="AX9" s="49"/>
    </row>
  </sheetData>
  <sheetProtection insertRows="0" deleteRows="0" sort="0"/>
  <protectedRanges>
    <protectedRange sqref="AF2:AF5 AW2:AW5 T9:AT9 AI2:AT2 T6:Z8 AF6:AJ8 AI3:AJ5 AB2:AD8 A2:S227 AK3:AT8 T10:AU227 BB2:BB8 AV6:AX9" name="Range1"/>
    <protectedRange sqref="T2:Z5" name="Range1_2"/>
    <protectedRange sqref="AE2:AE8" name="Range1_3"/>
    <protectedRange sqref="AG2:AH5" name="Range1_4"/>
    <protectedRange sqref="AV2:AV5" name="Range1_5"/>
    <protectedRange sqref="AX2:AX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2025-05-07T21:19:48Z</dcterms:created>
  <dcterms:modified xsi:type="dcterms:W3CDTF">2025-05-07T21:22:06Z</dcterms:modified>
</cp:coreProperties>
</file>