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1EB298FE-7F97-4208-9339-E91BF4B0893C}" xr6:coauthVersionLast="47" xr6:coauthVersionMax="47" xr10:uidLastSave="{00000000-0000-0000-0000-000000000000}"/>
  <bookViews>
    <workbookView xWindow="-110" yWindow="-110" windowWidth="19420" windowHeight="10300" xr2:uid="{F03A2740-420E-4943-80A4-0F3219838816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21" i="1" l="1"/>
  <c r="AU21" i="1"/>
  <c r="AW21" i="1" s="1"/>
  <c r="AP21" i="1"/>
  <c r="AN21" i="1"/>
  <c r="AL21" i="1"/>
  <c r="AI21" i="1"/>
  <c r="AG21" i="1"/>
  <c r="AD21" i="1"/>
  <c r="W21" i="1"/>
  <c r="Y21" i="1" s="1"/>
  <c r="AA21" i="1" s="1"/>
  <c r="AZ20" i="1"/>
  <c r="AU20" i="1"/>
  <c r="AW20" i="1" s="1"/>
  <c r="AP20" i="1"/>
  <c r="AN20" i="1"/>
  <c r="AL20" i="1"/>
  <c r="AI20" i="1"/>
  <c r="AG20" i="1"/>
  <c r="AD20" i="1"/>
  <c r="W20" i="1"/>
  <c r="Y20" i="1" s="1"/>
  <c r="AA20" i="1" s="1"/>
  <c r="AZ19" i="1"/>
  <c r="AU19" i="1"/>
  <c r="AW19" i="1" s="1"/>
  <c r="AP19" i="1"/>
  <c r="AN19" i="1"/>
  <c r="AL19" i="1"/>
  <c r="AI19" i="1"/>
  <c r="AG19" i="1"/>
  <c r="AD19" i="1"/>
  <c r="W19" i="1"/>
  <c r="Y19" i="1" s="1"/>
  <c r="AA19" i="1" s="1"/>
  <c r="AE19" i="1" s="1"/>
  <c r="AZ18" i="1"/>
  <c r="AU18" i="1"/>
  <c r="AW18" i="1" s="1"/>
  <c r="AP18" i="1"/>
  <c r="AN18" i="1"/>
  <c r="AL18" i="1"/>
  <c r="AI18" i="1"/>
  <c r="AG18" i="1"/>
  <c r="AD18" i="1"/>
  <c r="W18" i="1"/>
  <c r="Y18" i="1" s="1"/>
  <c r="AA18" i="1" s="1"/>
  <c r="AZ17" i="1"/>
  <c r="AU17" i="1"/>
  <c r="AJ17" i="1" s="1"/>
  <c r="AP17" i="1"/>
  <c r="AN17" i="1"/>
  <c r="AL17" i="1"/>
  <c r="AI17" i="1"/>
  <c r="AG17" i="1"/>
  <c r="AD17" i="1"/>
  <c r="W17" i="1"/>
  <c r="Y17" i="1" s="1"/>
  <c r="AA17" i="1" s="1"/>
  <c r="AZ16" i="1"/>
  <c r="AU16" i="1"/>
  <c r="AW16" i="1" s="1"/>
  <c r="AP16" i="1"/>
  <c r="AN16" i="1"/>
  <c r="AL16" i="1"/>
  <c r="AI16" i="1"/>
  <c r="AG16" i="1"/>
  <c r="AD16" i="1"/>
  <c r="W16" i="1"/>
  <c r="Y16" i="1" s="1"/>
  <c r="AA16" i="1" s="1"/>
  <c r="AZ15" i="1"/>
  <c r="AU15" i="1"/>
  <c r="AJ15" i="1" s="1"/>
  <c r="AP15" i="1"/>
  <c r="AN15" i="1"/>
  <c r="AL15" i="1"/>
  <c r="AI15" i="1"/>
  <c r="AG15" i="1"/>
  <c r="AQ15" i="1" s="1"/>
  <c r="AD15" i="1"/>
  <c r="W15" i="1"/>
  <c r="Y15" i="1" s="1"/>
  <c r="AA15" i="1" s="1"/>
  <c r="AZ14" i="1"/>
  <c r="AU14" i="1"/>
  <c r="AW14" i="1" s="1"/>
  <c r="AP14" i="1"/>
  <c r="AN14" i="1"/>
  <c r="AL14" i="1"/>
  <c r="AI14" i="1"/>
  <c r="AG14" i="1"/>
  <c r="AD14" i="1"/>
  <c r="W14" i="1"/>
  <c r="Y14" i="1" s="1"/>
  <c r="AA14" i="1" s="1"/>
  <c r="AZ13" i="1"/>
  <c r="AU13" i="1"/>
  <c r="AW13" i="1" s="1"/>
  <c r="AP13" i="1"/>
  <c r="AN13" i="1"/>
  <c r="AL13" i="1"/>
  <c r="AI13" i="1"/>
  <c r="AG13" i="1"/>
  <c r="AD13" i="1"/>
  <c r="W13" i="1"/>
  <c r="Y13" i="1" s="1"/>
  <c r="AA13" i="1" s="1"/>
  <c r="AZ12" i="1"/>
  <c r="AU12" i="1"/>
  <c r="AW12" i="1" s="1"/>
  <c r="AP12" i="1"/>
  <c r="AN12" i="1"/>
  <c r="AL12" i="1"/>
  <c r="AI12" i="1"/>
  <c r="AG12" i="1"/>
  <c r="AD12" i="1"/>
  <c r="W12" i="1"/>
  <c r="Y12" i="1" s="1"/>
  <c r="AA12" i="1" s="1"/>
  <c r="AZ11" i="1"/>
  <c r="AU11" i="1"/>
  <c r="AJ11" i="1" s="1"/>
  <c r="AP11" i="1"/>
  <c r="AN11" i="1"/>
  <c r="AL11" i="1"/>
  <c r="AI11" i="1"/>
  <c r="AG11" i="1"/>
  <c r="AD11" i="1"/>
  <c r="W11" i="1"/>
  <c r="Y11" i="1" s="1"/>
  <c r="AA11" i="1" s="1"/>
  <c r="AZ10" i="1"/>
  <c r="AU10" i="1"/>
  <c r="AJ10" i="1" s="1"/>
  <c r="AP10" i="1"/>
  <c r="AN10" i="1"/>
  <c r="AL10" i="1"/>
  <c r="AI10" i="1"/>
  <c r="AG10" i="1"/>
  <c r="AD10" i="1"/>
  <c r="W10" i="1"/>
  <c r="Y10" i="1" s="1"/>
  <c r="AA10" i="1" s="1"/>
  <c r="AZ9" i="1"/>
  <c r="AU9" i="1"/>
  <c r="AJ9" i="1" s="1"/>
  <c r="AP9" i="1"/>
  <c r="AN9" i="1"/>
  <c r="AL9" i="1"/>
  <c r="AI9" i="1"/>
  <c r="AG9" i="1"/>
  <c r="AD9" i="1"/>
  <c r="W9" i="1"/>
  <c r="Y9" i="1" s="1"/>
  <c r="AA9" i="1" s="1"/>
  <c r="AE9" i="1" s="1"/>
  <c r="AZ8" i="1"/>
  <c r="AU8" i="1"/>
  <c r="AJ8" i="1" s="1"/>
  <c r="AP8" i="1"/>
  <c r="AN8" i="1"/>
  <c r="AL8" i="1"/>
  <c r="AI8" i="1"/>
  <c r="AG8" i="1"/>
  <c r="AD8" i="1"/>
  <c r="W8" i="1"/>
  <c r="Y8" i="1" s="1"/>
  <c r="AA8" i="1" s="1"/>
  <c r="AZ7" i="1"/>
  <c r="AU7" i="1"/>
  <c r="AJ7" i="1" s="1"/>
  <c r="AP7" i="1"/>
  <c r="AN7" i="1"/>
  <c r="AL7" i="1"/>
  <c r="AI7" i="1"/>
  <c r="AG7" i="1"/>
  <c r="AD7" i="1"/>
  <c r="W7" i="1"/>
  <c r="Y7" i="1" s="1"/>
  <c r="AA7" i="1" s="1"/>
  <c r="AZ6" i="1"/>
  <c r="AU6" i="1"/>
  <c r="AW6" i="1" s="1"/>
  <c r="AP6" i="1"/>
  <c r="AN6" i="1"/>
  <c r="AL6" i="1"/>
  <c r="AI6" i="1"/>
  <c r="AG6" i="1"/>
  <c r="AD6" i="1"/>
  <c r="W6" i="1"/>
  <c r="Y6" i="1" s="1"/>
  <c r="AA6" i="1" s="1"/>
  <c r="AE6" i="1" s="1"/>
  <c r="AZ5" i="1"/>
  <c r="AU5" i="1"/>
  <c r="AW5" i="1" s="1"/>
  <c r="AP5" i="1"/>
  <c r="AN5" i="1"/>
  <c r="AL5" i="1"/>
  <c r="AI5" i="1"/>
  <c r="AG5" i="1"/>
  <c r="AD5" i="1"/>
  <c r="W5" i="1"/>
  <c r="Y5" i="1" s="1"/>
  <c r="AA5" i="1" s="1"/>
  <c r="AE5" i="1" s="1"/>
  <c r="AZ4" i="1"/>
  <c r="AU4" i="1"/>
  <c r="AW4" i="1" s="1"/>
  <c r="AP4" i="1"/>
  <c r="AN4" i="1"/>
  <c r="AL4" i="1"/>
  <c r="AI4" i="1"/>
  <c r="AG4" i="1"/>
  <c r="AD4" i="1"/>
  <c r="W4" i="1"/>
  <c r="Y4" i="1" s="1"/>
  <c r="AA4" i="1" s="1"/>
  <c r="AZ3" i="1"/>
  <c r="AU3" i="1"/>
  <c r="AJ3" i="1" s="1"/>
  <c r="AP3" i="1"/>
  <c r="AN3" i="1"/>
  <c r="AL3" i="1"/>
  <c r="AI3" i="1"/>
  <c r="AG3" i="1"/>
  <c r="AD3" i="1"/>
  <c r="W3" i="1"/>
  <c r="Y3" i="1" s="1"/>
  <c r="AA3" i="1" s="1"/>
  <c r="AZ2" i="1"/>
  <c r="AU2" i="1"/>
  <c r="AW2" i="1" s="1"/>
  <c r="AP2" i="1"/>
  <c r="AN2" i="1"/>
  <c r="AL2" i="1"/>
  <c r="AI2" i="1"/>
  <c r="AG2" i="1"/>
  <c r="AD2" i="1"/>
  <c r="W2" i="1"/>
  <c r="Y2" i="1" s="1"/>
  <c r="AA2" i="1" s="1"/>
  <c r="AJ13" i="1" l="1"/>
  <c r="AJ16" i="1"/>
  <c r="AJ19" i="1"/>
  <c r="AE12" i="1"/>
  <c r="AE15" i="1"/>
  <c r="AR15" i="1" s="1"/>
  <c r="AE18" i="1"/>
  <c r="AE21" i="1"/>
  <c r="AE8" i="1"/>
  <c r="AJ6" i="1"/>
  <c r="AQ6" i="1" s="1"/>
  <c r="AR6" i="1" s="1"/>
  <c r="AE14" i="1"/>
  <c r="AE20" i="1"/>
  <c r="AJ12" i="1"/>
  <c r="AQ12" i="1" s="1"/>
  <c r="AR12" i="1" s="1"/>
  <c r="AE2" i="1"/>
  <c r="AE11" i="1"/>
  <c r="AJ18" i="1"/>
  <c r="AQ18" i="1" s="1"/>
  <c r="AQ10" i="1"/>
  <c r="AJ21" i="1"/>
  <c r="AQ21" i="1" s="1"/>
  <c r="AQ8" i="1"/>
  <c r="AJ2" i="1"/>
  <c r="AQ2" i="1" s="1"/>
  <c r="AJ5" i="1"/>
  <c r="AQ5" i="1" s="1"/>
  <c r="AR5" i="1" s="1"/>
  <c r="AS5" i="1" s="1"/>
  <c r="AE4" i="1"/>
  <c r="AE10" i="1"/>
  <c r="AE16" i="1"/>
  <c r="AJ20" i="1"/>
  <c r="AQ20" i="1" s="1"/>
  <c r="AR20" i="1" s="1"/>
  <c r="AQ13" i="1"/>
  <c r="AQ16" i="1"/>
  <c r="AQ19" i="1"/>
  <c r="AR19" i="1" s="1"/>
  <c r="AE3" i="1"/>
  <c r="AJ4" i="1"/>
  <c r="AQ4" i="1" s="1"/>
  <c r="AE7" i="1"/>
  <c r="AE17" i="1"/>
  <c r="AQ3" i="1"/>
  <c r="AQ11" i="1"/>
  <c r="AE13" i="1"/>
  <c r="AQ17" i="1"/>
  <c r="AJ14" i="1"/>
  <c r="AQ14" i="1" s="1"/>
  <c r="AR14" i="1" s="1"/>
  <c r="AY15" i="1"/>
  <c r="AS15" i="1"/>
  <c r="AW10" i="1"/>
  <c r="AW11" i="1"/>
  <c r="AQ7" i="1"/>
  <c r="AQ9" i="1"/>
  <c r="AR9" i="1" s="1"/>
  <c r="AW17" i="1"/>
  <c r="AW7" i="1"/>
  <c r="AW9" i="1"/>
  <c r="AW3" i="1"/>
  <c r="AW8" i="1"/>
  <c r="AW15" i="1"/>
  <c r="AR8" i="1" l="1"/>
  <c r="AR21" i="1"/>
  <c r="AR18" i="1"/>
  <c r="AS18" i="1" s="1"/>
  <c r="AS6" i="1"/>
  <c r="AY6" i="1"/>
  <c r="AR2" i="1"/>
  <c r="AY2" i="1" s="1"/>
  <c r="AY18" i="1"/>
  <c r="AR16" i="1"/>
  <c r="AY16" i="1" s="1"/>
  <c r="AR10" i="1"/>
  <c r="AS10" i="1" s="1"/>
  <c r="AR13" i="1"/>
  <c r="AS13" i="1" s="1"/>
  <c r="AR11" i="1"/>
  <c r="AS11" i="1" s="1"/>
  <c r="AY20" i="1"/>
  <c r="AS20" i="1"/>
  <c r="AY8" i="1"/>
  <c r="AS8" i="1"/>
  <c r="AR7" i="1"/>
  <c r="AS7" i="1" s="1"/>
  <c r="AR4" i="1"/>
  <c r="AY4" i="1" s="1"/>
  <c r="AR3" i="1"/>
  <c r="AS3" i="1" s="1"/>
  <c r="AS16" i="1"/>
  <c r="AY12" i="1"/>
  <c r="AS12" i="1"/>
  <c r="AS4" i="1"/>
  <c r="AY21" i="1"/>
  <c r="AS21" i="1"/>
  <c r="AY5" i="1"/>
  <c r="AR17" i="1"/>
  <c r="AY14" i="1"/>
  <c r="AS14" i="1"/>
  <c r="AY9" i="1"/>
  <c r="AS9" i="1"/>
  <c r="AS19" i="1"/>
  <c r="AY19" i="1"/>
  <c r="AS2" i="1" l="1"/>
  <c r="AY11" i="1"/>
  <c r="AY10" i="1"/>
  <c r="AY13" i="1"/>
  <c r="AY3" i="1"/>
  <c r="AY7" i="1"/>
  <c r="AS17" i="1"/>
  <c r="AY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W1" authorId="0" shapeId="0" xr:uid="{5562D725-634D-4D88-95A5-2131FE2FDD2A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Y1" authorId="0" shapeId="0" xr:uid="{B1836941-9FCF-4C85-BECD-FC013E19C277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A1" authorId="0" shapeId="0" xr:uid="{92BB7BD9-B736-4B1E-AA39-70935B2B5749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D1" authorId="0" shapeId="0" xr:uid="{AFD1F443-9979-4E40-8114-1BA2A803371D}">
      <text>
        <r>
          <rPr>
            <sz val="11"/>
            <rFont val="Calibri"/>
            <family val="2"/>
          </rPr>
          <t>[FOB Cost $ (Value)]*[Duty Rate]</t>
        </r>
      </text>
    </comment>
    <comment ref="AE1" authorId="0" shapeId="0" xr:uid="{406B5EF8-6713-439B-B63F-F654E9160F48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G1" authorId="0" shapeId="0" xr:uid="{6C09B797-65A1-4F42-8536-59A09816BBFB}">
      <text>
        <r>
          <rPr>
            <sz val="11"/>
            <rFont val="Calibri"/>
            <family val="2"/>
          </rPr>
          <t>[JLA Standard Price]*[DA %]</t>
        </r>
      </text>
    </comment>
    <comment ref="AI1" authorId="0" shapeId="0" xr:uid="{7490F929-5A09-4578-B2A7-97AE2AE0BACE}">
      <text>
        <r>
          <rPr>
            <sz val="11"/>
            <rFont val="Calibri"/>
            <family val="2"/>
          </rPr>
          <t>[JLA Standard Price]*[General Charge %]</t>
        </r>
      </text>
    </comment>
    <comment ref="AJ1" authorId="0" shapeId="0" xr:uid="{4E7245F9-0DC7-48B8-A220-99EAEE654729}">
      <text>
        <r>
          <rPr>
            <sz val="11"/>
            <rFont val="Calibri"/>
            <family val="2"/>
          </rPr>
          <t>IF(([JLA Price with Dropship Charge]-[JLA Standard Price])&lt;1.5,1.5-([JLA Price with Dropship Charge]-[JLA Standard Price]),0)</t>
        </r>
      </text>
    </comment>
    <comment ref="AL1" authorId="0" shapeId="0" xr:uid="{F5693C28-E65B-4FF0-8A48-CE356F68C83C}">
      <text>
        <r>
          <rPr>
            <sz val="11"/>
            <rFont val="Calibri"/>
            <family val="2"/>
          </rPr>
          <t>[JLA Standard Price]*[Warehouse Charge %]</t>
        </r>
      </text>
    </comment>
    <comment ref="AN1" authorId="0" shapeId="0" xr:uid="{81C4B64B-9BF5-4483-AF1A-D0381DA340DC}">
      <text>
        <r>
          <rPr>
            <sz val="11"/>
            <rFont val="Calibri"/>
            <family val="2"/>
          </rPr>
          <t>[JLA Standard Price]*[Load 1 %]</t>
        </r>
      </text>
    </comment>
    <comment ref="AP1" authorId="0" shapeId="0" xr:uid="{A9CCA3E5-2944-4D73-9C1A-46B6DE37E4F0}">
      <text>
        <r>
          <rPr>
            <sz val="11"/>
            <rFont val="Calibri"/>
            <family val="2"/>
          </rPr>
          <t>[JLA Standard Price]*[Load 1 %]</t>
        </r>
      </text>
    </comment>
    <comment ref="AQ1" authorId="0" shapeId="0" xr:uid="{533D838E-BE89-490A-BE53-5F4B1F208A24}">
      <text>
        <r>
          <rPr>
            <sz val="11"/>
            <rFont val="Calibri"/>
            <family val="2"/>
          </rPr>
          <t>[DA $]+[General Load]+[Dropship Charge]+[Warehouse Charge $]+[Royalty $]+[AVN $]</t>
        </r>
      </text>
    </comment>
    <comment ref="AR1" authorId="0" shapeId="0" xr:uid="{7B8B1F42-2C45-4DB0-9FE8-CE0C670BB097}">
      <text>
        <r>
          <rPr>
            <sz val="11"/>
            <rFont val="Calibri"/>
            <family val="2"/>
          </rPr>
          <t>[LDP Cost $]+[Total Load $]</t>
        </r>
      </text>
    </comment>
    <comment ref="AS1" authorId="0" shapeId="0" xr:uid="{CE079A40-614C-4D7C-AB68-D02AA9DDA828}">
      <text>
        <r>
          <rPr>
            <sz val="11"/>
            <rFont val="Calibri"/>
            <family val="2"/>
          </rPr>
          <t>([JLA Standard Price]-[LDP Cost with Load $])/[JLA Standard Price]</t>
        </r>
      </text>
    </comment>
    <comment ref="AU1" authorId="0" shapeId="0" xr:uid="{BB23A260-F3AB-499E-9D58-4DE86734FE3D}">
      <text>
        <r>
          <rPr>
            <sz val="11"/>
            <rFont val="Calibri"/>
            <family val="2"/>
          </rPr>
          <t>[JLA Standard Price]*1.05</t>
        </r>
      </text>
    </comment>
    <comment ref="AW1" authorId="0" shapeId="0" xr:uid="{DFC19671-D3E9-456C-AFBF-8E4C0A2975A3}">
      <text>
        <r>
          <rPr>
            <sz val="11"/>
            <rFont val="Calibri"/>
            <family val="2"/>
          </rPr>
          <t>([Suggested Reatil Price]-[JLA Price with Dropship Charge])/[Suggested Reatil Price]</t>
        </r>
      </text>
    </comment>
    <comment ref="AY1" authorId="0" shapeId="0" xr:uid="{6E4265F8-8C89-4FC4-98D0-2DA241545C7B}">
      <text>
        <r>
          <rPr>
            <sz val="11"/>
            <rFont val="Calibri"/>
            <family val="2"/>
          </rPr>
          <t>[LDP Cost with Load $]*[Total Quantity]</t>
        </r>
      </text>
    </comment>
    <comment ref="AZ1" authorId="0" shapeId="0" xr:uid="{870C65EC-401E-459C-88D8-23429EEA8971}">
      <text>
        <r>
          <rPr>
            <sz val="11"/>
            <rFont val="Calibri"/>
            <family val="2"/>
          </rPr>
          <t>[JLA Standard Price]*[Total Quantity]</t>
        </r>
      </text>
    </comment>
  </commentList>
</comments>
</file>

<file path=xl/sharedStrings.xml><?xml version="1.0" encoding="utf-8"?>
<sst xmlns="http://schemas.openxmlformats.org/spreadsheetml/2006/main" count="252" uniqueCount="69">
  <si>
    <t>Line No.</t>
  </si>
  <si>
    <t>Photo</t>
  </si>
  <si>
    <t>VIN/Art No.</t>
  </si>
  <si>
    <t>Brand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</si>
  <si>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</si>
  <si>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</si>
  <si>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</si>
  <si>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</si>
  <si>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</si>
  <si>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</si>
  <si>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</si>
  <si>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</si>
  <si>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</si>
  <si>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</si>
  <si>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</si>
  <si>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</si>
  <si>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</si>
  <si>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</si>
  <si>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</si>
  <si>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</si>
  <si>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</si>
  <si>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</si>
  <si>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</si>
  <si>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</si>
  <si>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</si>
  <si>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</si>
  <si>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</si>
  <si>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</si>
  <si>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</si>
  <si>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</si>
  <si>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</si>
  <si>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</si>
  <si>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</si>
  <si>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</si>
  <si>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</si>
  <si>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Dropship Charge</t>
  </si>
  <si>
    <t>Warehouse Charge %</t>
  </si>
  <si>
    <t>Warehouse Charge $</t>
  </si>
  <si>
    <t>Royalty %</t>
  </si>
  <si>
    <t>Royalty $</t>
  </si>
  <si>
    <t>AVN %</t>
  </si>
  <si>
    <t>AVN $</t>
  </si>
  <si>
    <t>Total Load $</t>
  </si>
  <si>
    <t>LDP Cost with Load $</t>
  </si>
  <si>
    <t>JLA LDP MU%</t>
  </si>
  <si>
    <t>JLA Standard Price</t>
  </si>
  <si>
    <t>JLA Price with Dropship Charge</t>
  </si>
  <si>
    <t>Suggested Retail Price</t>
  </si>
  <si>
    <t>Initial Markup %</t>
  </si>
  <si>
    <t>Total Quantity</t>
  </si>
  <si>
    <t>Total Cost</t>
  </si>
  <si>
    <t>Total Sales</t>
  </si>
  <si>
    <t>Woolrich</t>
  </si>
  <si>
    <t>SHEET/SHEET SET(20)</t>
  </si>
  <si>
    <t>100% Cotton Flannel Printed Sheet Set</t>
  </si>
  <si>
    <t>Flannel Printed Sheets</t>
  </si>
  <si>
    <t>100% Cotton 160gsm</t>
  </si>
  <si>
    <t>Twin: 66"W x 96"L/39"W x 75"L + 12"D/20"W x 30"L(1)</t>
  </si>
  <si>
    <t xml:space="preserve">Green Trees &amp; Trucks </t>
  </si>
  <si>
    <t>Piece</t>
  </si>
  <si>
    <t>Normal</t>
  </si>
  <si>
    <t>6302.21.7020</t>
  </si>
  <si>
    <t>Full: 81"W x 96"L/54"W x 75"L + 12"D/20"W x 30"L(2)</t>
  </si>
  <si>
    <t>Queen: 90"W x 102"L/60"W x 80"L + 14"D/20"W x 30"L(2)</t>
  </si>
  <si>
    <t>King: 108"W x 102"L/78"W x 80"L + 14"D/20"W x 40"L(2)</t>
  </si>
  <si>
    <t>cal King: 108"W x 102"L/72"W x 84"L + 14"D/20"W x 40"L(2)</t>
  </si>
  <si>
    <t xml:space="preserve">Gray Deer Toile </t>
  </si>
  <si>
    <t xml:space="preserve">Tan Plaid </t>
  </si>
  <si>
    <t>Grey Ski Jump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</si>
</sst>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&quot;$&quot;#,##0.00"/>
    <numFmt numFmtId="165" formatCode="[$$-409]#,##0.00;\-[$$-409]#,##0.00"/>
    <numFmt numFmtId="166" formatCode="[$-409]dd/mmm/yy;@"/>
    <numFmt numFmtId="167" formatCode="0_ "/>
    <numFmt numFmtId="168" formatCode="0.0%"/>
  </numFmts>
  <fonts count="7" x14ac:knownFonts="1">
    <font>
      <sz val="11"/>
      <color theme="1"/>
      <name val="Aptos Narrow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0" fontId="1" fillId="0" borderId="0" xfId="1" applyNumberFormat="1" applyAlignment="1">
      <alignment wrapText="1"/>
    </xf>
    <xf numFmtId="164" fontId="1" fillId="0" borderId="0" xfId="1" applyNumberFormat="1" applyAlignment="1">
      <alignment wrapText="1"/>
    </xf>
    <xf numFmtId="1" fontId="1" fillId="0" borderId="2" xfId="1" applyNumberFormat="1" applyBorder="1" applyAlignment="1">
      <alignment wrapText="1"/>
    </xf>
    <xf numFmtId="164" fontId="1" fillId="0" borderId="2" xfId="1" applyNumberFormat="1" applyBorder="1" applyAlignment="1">
      <alignment wrapText="1"/>
    </xf>
    <xf numFmtId="0" fontId="2" fillId="0" borderId="2" xfId="1" applyFont="1" applyBorder="1" applyAlignment="1">
      <alignment horizontal="center" wrapText="1"/>
    </xf>
    <xf numFmtId="0" fontId="2" fillId="4" borderId="2" xfId="1" applyFont="1" applyFill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0" fontId="2" fillId="5" borderId="2" xfId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 wrapText="1"/>
    </xf>
    <xf numFmtId="164" fontId="2" fillId="6" borderId="1" xfId="1" applyNumberFormat="1" applyFont="1" applyFill="1" applyBorder="1" applyAlignment="1">
      <alignment horizontal="center" wrapText="1"/>
    </xf>
    <xf numFmtId="0" fontId="3" fillId="0" borderId="2" xfId="1" applyFont="1" applyBorder="1" applyAlignment="1">
      <alignment horizontal="center" wrapText="1"/>
    </xf>
    <xf numFmtId="2" fontId="2" fillId="0" borderId="2" xfId="1" applyNumberFormat="1" applyFont="1" applyBorder="1" applyAlignment="1">
      <alignment horizontal="center" wrapText="1"/>
    </xf>
    <xf numFmtId="1" fontId="2" fillId="0" borderId="2" xfId="1" applyNumberFormat="1" applyFont="1" applyBorder="1" applyAlignment="1">
      <alignment horizontal="center" wrapText="1"/>
    </xf>
    <xf numFmtId="2" fontId="5" fillId="0" borderId="2" xfId="2" applyNumberFormat="1" applyFont="1" applyBorder="1" applyAlignment="1">
      <alignment wrapText="1"/>
    </xf>
    <xf numFmtId="2" fontId="6" fillId="0" borderId="2" xfId="2" applyNumberFormat="1" applyFont="1" applyBorder="1" applyAlignment="1">
      <alignment wrapText="1"/>
    </xf>
    <xf numFmtId="1" fontId="5" fillId="0" borderId="2" xfId="2" applyNumberFormat="1" applyFont="1" applyBorder="1" applyAlignment="1">
      <alignment wrapText="1"/>
    </xf>
    <xf numFmtId="164" fontId="5" fillId="0" borderId="2" xfId="2" applyNumberFormat="1" applyFont="1" applyBorder="1" applyAlignment="1">
      <alignment wrapText="1"/>
    </xf>
    <xf numFmtId="10" fontId="2" fillId="0" borderId="2" xfId="1" applyNumberFormat="1" applyFont="1" applyBorder="1" applyAlignment="1">
      <alignment horizontal="center" wrapText="1"/>
    </xf>
    <xf numFmtId="164" fontId="5" fillId="5" borderId="2" xfId="2" applyNumberFormat="1" applyFont="1" applyFill="1" applyBorder="1" applyAlignment="1">
      <alignment wrapText="1"/>
    </xf>
    <xf numFmtId="164" fontId="5" fillId="3" borderId="2" xfId="2" applyNumberFormat="1" applyFont="1" applyFill="1" applyBorder="1" applyAlignment="1">
      <alignment wrapText="1"/>
    </xf>
    <xf numFmtId="10" fontId="5" fillId="3" borderId="2" xfId="2" applyNumberFormat="1" applyFont="1" applyFill="1" applyBorder="1" applyAlignment="1">
      <alignment wrapText="1"/>
    </xf>
    <xf numFmtId="164" fontId="6" fillId="7" borderId="2" xfId="2" applyNumberFormat="1" applyFont="1" applyFill="1" applyBorder="1" applyAlignment="1">
      <alignment wrapText="1"/>
    </xf>
    <xf numFmtId="164" fontId="2" fillId="3" borderId="2" xfId="1" applyNumberFormat="1" applyFont="1" applyFill="1" applyBorder="1" applyAlignment="1">
      <alignment horizontal="center" wrapText="1"/>
    </xf>
    <xf numFmtId="0" fontId="1" fillId="0" borderId="2" xfId="1" applyBorder="1" applyAlignment="1">
      <alignment horizontal="center"/>
    </xf>
    <xf numFmtId="0" fontId="1" fillId="0" borderId="2" xfId="1" applyBorder="1"/>
    <xf numFmtId="165" fontId="1" fillId="0" borderId="2" xfId="1" applyNumberFormat="1" applyBorder="1"/>
    <xf numFmtId="166" fontId="1" fillId="0" borderId="2" xfId="1" applyNumberFormat="1" applyBorder="1"/>
    <xf numFmtId="0" fontId="1" fillId="0" borderId="1" xfId="1" applyBorder="1"/>
    <xf numFmtId="44" fontId="1" fillId="0" borderId="1" xfId="1" applyNumberFormat="1" applyBorder="1"/>
    <xf numFmtId="1" fontId="1" fillId="0" borderId="2" xfId="1" applyNumberFormat="1" applyBorder="1"/>
    <xf numFmtId="167" fontId="1" fillId="0" borderId="2" xfId="1" applyNumberFormat="1" applyBorder="1"/>
    <xf numFmtId="2" fontId="1" fillId="0" borderId="2" xfId="1" applyNumberFormat="1" applyBorder="1"/>
    <xf numFmtId="2" fontId="1" fillId="8" borderId="2" xfId="1" applyNumberFormat="1" applyFill="1" applyBorder="1"/>
    <xf numFmtId="1" fontId="1" fillId="8" borderId="2" xfId="1" applyNumberFormat="1" applyFill="1" applyBorder="1"/>
    <xf numFmtId="3" fontId="1" fillId="0" borderId="2" xfId="1" applyNumberFormat="1" applyBorder="1"/>
    <xf numFmtId="164" fontId="1" fillId="8" borderId="2" xfId="1" applyNumberFormat="1" applyFill="1" applyBorder="1"/>
    <xf numFmtId="168" fontId="1" fillId="0" borderId="2" xfId="1" applyNumberFormat="1" applyBorder="1"/>
    <xf numFmtId="10" fontId="1" fillId="0" borderId="2" xfId="1" applyNumberFormat="1" applyBorder="1"/>
    <xf numFmtId="164" fontId="1" fillId="8" borderId="2" xfId="1" applyNumberFormat="1" applyFill="1" applyBorder="1" applyAlignment="1">
      <alignment wrapText="1"/>
    </xf>
    <xf numFmtId="10" fontId="0" fillId="8" borderId="2" xfId="3" applyNumberFormat="1" applyFont="1" applyFill="1" applyBorder="1" applyAlignment="1"/>
    <xf numFmtId="164" fontId="1" fillId="0" borderId="2" xfId="1" applyNumberFormat="1" applyBorder="1"/>
    <xf numFmtId="0" fontId="1" fillId="0" borderId="0" xfId="1"/>
    <xf numFmtId="0" fontId="1" fillId="0" borderId="2" xfId="1" applyBorder="1" applyAlignment="1">
      <alignment horizontal="center" wrapText="1"/>
    </xf>
    <xf numFmtId="0" fontId="1" fillId="0" borderId="2" xfId="1" applyBorder="1" applyAlignment="1">
      <alignment wrapText="1"/>
    </xf>
    <xf numFmtId="2" fontId="1" fillId="0" borderId="2" xfId="1" applyNumberFormat="1" applyBorder="1" applyAlignment="1">
      <alignment wrapText="1"/>
    </xf>
    <xf numFmtId="2" fontId="1" fillId="8" borderId="2" xfId="1" applyNumberFormat="1" applyFill="1" applyBorder="1" applyAlignment="1">
      <alignment wrapText="1"/>
    </xf>
    <xf numFmtId="166" fontId="1" fillId="0" borderId="2" xfId="1" applyNumberFormat="1" applyBorder="1" applyAlignment="1">
      <alignment wrapText="1"/>
    </xf>
    <xf numFmtId="168" fontId="1" fillId="0" borderId="2" xfId="1" applyNumberFormat="1" applyBorder="1" applyAlignment="1">
      <alignment wrapText="1"/>
    </xf>
    <xf numFmtId="10" fontId="0" fillId="8" borderId="2" xfId="3" applyNumberFormat="1" applyFont="1" applyFill="1" applyBorder="1" applyAlignment="1">
      <alignment wrapText="1"/>
    </xf>
    <xf numFmtId="167" fontId="1" fillId="0" borderId="2" xfId="1" applyNumberFormat="1" applyBorder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</cellXfs>
  <cellStyles count="4">
    <cellStyle name="Normal" xfId="0" builtinId="0"/>
    <cellStyle name="Normal 2" xfId="1" xr:uid="{ECB27A48-4528-4F6F-B9F0-3BC93325746F}"/>
    <cellStyle name="Normal 2 18 2" xfId="2" xr:uid="{85A6E876-B411-4CEB-9C8E-EF32F1742C7B}"/>
    <cellStyle name="Percent 2" xfId="3" xr:uid="{68BAD1F8-B839-4150-9BB8-6F6ACEE747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6B608-50FB-49D6-8553-0AEF63C01B89}">
  <dimension ref="A1:BA22"/>
  <sheetViews>
    <sheetView tabSelected="1" zoomScale="99" zoomScaleNormal="99" workbookViewId="0">
      <selection activeCell="M17" sqref="M17"/>
    </sheetView>
  </sheetViews>
  <sheetFormatPr defaultColWidth="9.1796875" defaultRowHeight="14.5" x14ac:dyDescent="0.35"/>
  <cols>
    <col min="1" max="1" width="10.1796875" style="1" customWidth="1"/>
    <col min="2" max="2" width="7.1796875" style="2" customWidth="1"/>
    <col min="3" max="3" width="8.453125" style="2" customWidth="1"/>
    <col min="4" max="4" width="7.81640625" style="2" customWidth="1"/>
    <col min="5" max="5" width="15.54296875" style="2" customWidth="1"/>
    <col min="6" max="6" width="9.1796875" style="2" customWidth="1"/>
    <col min="7" max="7" width="13.36328125" style="2" customWidth="1"/>
    <col min="8" max="8" width="7.453125" style="2" customWidth="1"/>
    <col min="9" max="9" width="8.54296875" style="2" customWidth="1"/>
    <col min="10" max="10" width="7" style="2" customWidth="1"/>
    <col min="11" max="12" width="6.1796875" style="2" customWidth="1"/>
    <col min="13" max="13" width="6.81640625" style="2" customWidth="1"/>
    <col min="14" max="16" width="8.81640625" style="2" customWidth="1"/>
    <col min="17" max="17" width="8.54296875" style="4" customWidth="1"/>
    <col min="18" max="18" width="9.36328125" style="2" customWidth="1"/>
    <col min="19" max="19" width="8.1796875" style="54" customWidth="1"/>
    <col min="20" max="20" width="8.7265625" style="54" customWidth="1"/>
    <col min="21" max="21" width="7.1796875" style="54" customWidth="1"/>
    <col min="22" max="22" width="9" style="54" customWidth="1"/>
    <col min="23" max="23" width="6.26953125" style="55" customWidth="1"/>
    <col min="24" max="25" width="10" style="54" customWidth="1"/>
    <col min="26" max="26" width="9.81640625" style="55" customWidth="1"/>
    <col min="27" max="27" width="7.81640625" style="2" customWidth="1"/>
    <col min="28" max="28" width="8.90625" style="4" customWidth="1"/>
    <col min="29" max="29" width="7.81640625" style="2" customWidth="1"/>
    <col min="30" max="30" width="8.453125" style="3" customWidth="1"/>
    <col min="31" max="31" width="9" style="4" customWidth="1"/>
    <col min="32" max="32" width="8.36328125" style="4" customWidth="1"/>
    <col min="33" max="33" width="7.90625" style="3" customWidth="1"/>
    <col min="34" max="34" width="8.26953125" style="4" customWidth="1"/>
    <col min="35" max="35" width="11.6328125" style="3" customWidth="1"/>
    <col min="36" max="37" width="10.90625" style="4" customWidth="1"/>
    <col min="38" max="38" width="11.6328125" style="3" customWidth="1"/>
    <col min="39" max="39" width="10.90625" style="4" customWidth="1"/>
    <col min="40" max="40" width="8.08984375" style="3" customWidth="1"/>
    <col min="41" max="41" width="9.26953125" style="4" customWidth="1"/>
    <col min="42" max="42" width="8.08984375" style="3" customWidth="1"/>
    <col min="43" max="43" width="9.26953125" style="4" customWidth="1"/>
    <col min="44" max="44" width="7.81640625" style="4" customWidth="1"/>
    <col min="45" max="45" width="9.6328125" style="4" customWidth="1"/>
    <col min="46" max="46" width="7.7265625" style="4" customWidth="1"/>
    <col min="47" max="48" width="12.1796875" style="4" customWidth="1"/>
    <col min="49" max="49" width="9.1796875" style="2" customWidth="1"/>
    <col min="50" max="50" width="12.7265625" style="2" customWidth="1"/>
    <col min="51" max="51" width="9.1796875" style="2"/>
    <col min="52" max="52" width="11.54296875" style="4" customWidth="1"/>
    <col min="53" max="53" width="15" style="4" customWidth="1"/>
    <col min="54" max="16384" width="9.1796875" style="2"/>
  </cols>
  <sheetData>
    <row r="1" spans="1:53" ht="68" customHeight="1" x14ac:dyDescent="0.35">
      <c r="A1" s="7" t="s">
        <v>0</v>
      </c>
      <c r="B1" s="7" t="s">
        <v>1</v>
      </c>
      <c r="C1" s="8" t="s">
        <v>2</v>
      </c>
      <c r="D1" s="9" t="s">
        <v>3</v>
      </c>
      <c r="E1" s="10" t="s">
        <v>4</v>
      </c>
      <c r="F1" s="8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8" t="s">
        <v>11</v>
      </c>
      <c r="M1" s="8" t="s">
        <v>12</v>
      </c>
      <c r="N1" s="11" t="s">
        <v>13</v>
      </c>
      <c r="O1" s="12" t="s">
        <v>14</v>
      </c>
      <c r="P1" s="13" t="s">
        <v>15</v>
      </c>
      <c r="Q1" s="14" t="s">
        <v>16</v>
      </c>
      <c r="R1" s="15" t="s">
        <v>17</v>
      </c>
      <c r="S1" s="15" t="s">
        <v>18</v>
      </c>
      <c r="T1" s="15" t="s">
        <v>19</v>
      </c>
      <c r="U1" s="15" t="s">
        <v>20</v>
      </c>
      <c r="V1" s="16" t="s">
        <v>21</v>
      </c>
      <c r="W1" s="17" t="s">
        <v>22</v>
      </c>
      <c r="X1" s="18" t="s">
        <v>23</v>
      </c>
      <c r="Y1" s="19" t="s">
        <v>24</v>
      </c>
      <c r="Z1" s="7" t="s">
        <v>25</v>
      </c>
      <c r="AA1" s="20" t="s">
        <v>26</v>
      </c>
      <c r="AB1" s="7" t="s">
        <v>27</v>
      </c>
      <c r="AC1" s="21" t="s">
        <v>28</v>
      </c>
      <c r="AD1" s="22" t="s">
        <v>29</v>
      </c>
      <c r="AE1" s="20" t="s">
        <v>30</v>
      </c>
      <c r="AF1" s="21" t="s">
        <v>31</v>
      </c>
      <c r="AG1" s="20" t="s">
        <v>32</v>
      </c>
      <c r="AH1" s="21" t="s">
        <v>33</v>
      </c>
      <c r="AI1" s="20" t="s">
        <v>34</v>
      </c>
      <c r="AJ1" s="20" t="s">
        <v>35</v>
      </c>
      <c r="AK1" s="21" t="s">
        <v>36</v>
      </c>
      <c r="AL1" s="20" t="s">
        <v>37</v>
      </c>
      <c r="AM1" s="21" t="s">
        <v>38</v>
      </c>
      <c r="AN1" s="20" t="s">
        <v>39</v>
      </c>
      <c r="AO1" s="21" t="s">
        <v>40</v>
      </c>
      <c r="AP1" s="20" t="s">
        <v>41</v>
      </c>
      <c r="AQ1" s="20" t="s">
        <v>42</v>
      </c>
      <c r="AR1" s="23" t="s">
        <v>43</v>
      </c>
      <c r="AS1" s="24" t="s">
        <v>44</v>
      </c>
      <c r="AT1" s="25" t="s">
        <v>45</v>
      </c>
      <c r="AU1" s="24" t="s">
        <v>46</v>
      </c>
      <c r="AV1" s="26" t="s">
        <v>47</v>
      </c>
      <c r="AW1" s="24" t="s">
        <v>48</v>
      </c>
      <c r="AX1" s="7" t="s">
        <v>49</v>
      </c>
      <c r="AY1" s="20" t="s">
        <v>50</v>
      </c>
      <c r="AZ1" s="20" t="s">
        <v>51</v>
      </c>
      <c r="BA1" s="2"/>
    </row>
    <row r="2" spans="1:53" s="45" customFormat="1" x14ac:dyDescent="0.35">
      <c r="A2" s="27">
        <v>1</v>
      </c>
      <c r="B2" s="28"/>
      <c r="C2" s="28"/>
      <c r="D2" s="28" t="s">
        <v>52</v>
      </c>
      <c r="E2" s="28" t="s">
        <v>53</v>
      </c>
      <c r="F2" s="29"/>
      <c r="G2" s="28" t="s">
        <v>54</v>
      </c>
      <c r="H2" s="28" t="s">
        <v>55</v>
      </c>
      <c r="I2" s="28" t="s">
        <v>56</v>
      </c>
      <c r="J2" s="30" t="s">
        <v>57</v>
      </c>
      <c r="K2" s="28" t="s">
        <v>58</v>
      </c>
      <c r="L2" s="28"/>
      <c r="M2" s="28"/>
      <c r="N2" s="28" t="s">
        <v>59</v>
      </c>
      <c r="O2" s="31"/>
      <c r="P2" s="32">
        <v>7.5</v>
      </c>
      <c r="Q2" s="28" t="s">
        <v>60</v>
      </c>
      <c r="R2" s="28">
        <v>30</v>
      </c>
      <c r="S2" s="33">
        <v>25</v>
      </c>
      <c r="T2" s="34">
        <v>14</v>
      </c>
      <c r="U2" s="35"/>
      <c r="V2" s="33">
        <v>1</v>
      </c>
      <c r="W2" s="36">
        <f>IF(R2="","",R2*S2*T2/1000000)</f>
        <v>1.0500000000000001E-2</v>
      </c>
      <c r="X2" s="35">
        <v>65</v>
      </c>
      <c r="Y2" s="37">
        <f>IF(V2="","",X2/W2*V2)</f>
        <v>6190.4761904761899</v>
      </c>
      <c r="Z2" s="38">
        <v>4200</v>
      </c>
      <c r="AA2" s="39">
        <f>IF(ISERROR(Z2/Y2),"",Z2/Y2)</f>
        <v>0.67846153846153856</v>
      </c>
      <c r="AB2" s="30" t="s">
        <v>61</v>
      </c>
      <c r="AC2" s="40">
        <v>0.125</v>
      </c>
      <c r="AD2" s="39">
        <f t="shared" ref="AD2:AD21" si="0">IF(ISERROR(P2*AC2),"",P2*AC2)</f>
        <v>0.9375</v>
      </c>
      <c r="AE2" s="39">
        <f t="shared" ref="AE2:AE21" si="1">IF(ISERROR(P2+AA2+AD2),"",P2+AA2+AD2)</f>
        <v>9.1159615384615389</v>
      </c>
      <c r="AF2" s="41">
        <v>0.05</v>
      </c>
      <c r="AG2" s="39">
        <f t="shared" ref="AG2:AG21" si="2">IF(ISERROR(AT2*AF2),"",AT2*AF2)</f>
        <v>0.9900000000000001</v>
      </c>
      <c r="AH2" s="41">
        <v>0.06</v>
      </c>
      <c r="AI2" s="39">
        <f t="shared" ref="AI2:AI21" si="3">IF(ISERROR(AT2*AH2),"",AT2*AH2)</f>
        <v>1.1879999999999999</v>
      </c>
      <c r="AJ2" s="42">
        <f>IF((AU2-AT2)&lt;2.5,2.5-(AU2-AT2),0)</f>
        <v>1.509999999999998</v>
      </c>
      <c r="AK2" s="41">
        <v>0.08</v>
      </c>
      <c r="AL2" s="39">
        <f t="shared" ref="AL2:AL21" si="4">IF(ISERROR(AT2*AK2),"",AT2*AK2)</f>
        <v>1.5840000000000001</v>
      </c>
      <c r="AM2" s="41">
        <v>7.0000000000000007E-2</v>
      </c>
      <c r="AN2" s="39">
        <f>IF(ISERROR(AT2*AM2),"",AT2*AM2)</f>
        <v>1.3860000000000001</v>
      </c>
      <c r="AO2" s="41">
        <v>0</v>
      </c>
      <c r="AP2" s="39">
        <f t="shared" ref="AP2:AP21" si="5">IF(ISERROR(AT2*AO2),"",AT2*AO2)</f>
        <v>0</v>
      </c>
      <c r="AQ2" s="39">
        <f>IF(ISERROR(AG2+AI2+AJ2+AL2+AN2+AP2),"",AG2+AI2+AJ2+AL2+AN2+AP2)</f>
        <v>6.6579999999999986</v>
      </c>
      <c r="AR2" s="39">
        <f t="shared" ref="AR2:AR21" si="6">IF(ISERROR(AE2+AQ2),"",AE2+AQ2)</f>
        <v>15.773961538461538</v>
      </c>
      <c r="AS2" s="43">
        <f t="shared" ref="AS2:AS21" si="7">IF(ISERROR((AT2-AR2)/AT2),"",(AT2-AR2)/AT2)</f>
        <v>0.20333527583527586</v>
      </c>
      <c r="AT2" s="44">
        <v>19.8</v>
      </c>
      <c r="AU2" s="42">
        <f>IF(ISERROR(AT2*1.05),"",AT2*1.05)</f>
        <v>20.790000000000003</v>
      </c>
      <c r="AV2" s="44">
        <v>44.99</v>
      </c>
      <c r="AW2" s="43">
        <f>IF(ISERROR((AV2-AU2)/AV2),"",(AV2-AU2)/AV2)</f>
        <v>0.53789731051344736</v>
      </c>
      <c r="AX2" s="33">
        <v>2669</v>
      </c>
      <c r="AY2" s="39">
        <f>IF(ISERROR(AR2*AX2),"",AR2*AX2)</f>
        <v>42100.703346153845</v>
      </c>
      <c r="AZ2" s="39">
        <f>IF(ISERROR(AT2*AX2),"",AT2*AX2)</f>
        <v>52846.200000000004</v>
      </c>
    </row>
    <row r="3" spans="1:53" s="45" customFormat="1" x14ac:dyDescent="0.35">
      <c r="A3" s="27">
        <v>2</v>
      </c>
      <c r="B3" s="28"/>
      <c r="C3" s="28"/>
      <c r="D3" s="28" t="s">
        <v>52</v>
      </c>
      <c r="E3" s="28" t="s">
        <v>53</v>
      </c>
      <c r="F3" s="29"/>
      <c r="G3" s="28" t="s">
        <v>54</v>
      </c>
      <c r="H3" s="28" t="s">
        <v>55</v>
      </c>
      <c r="I3" s="28" t="s">
        <v>56</v>
      </c>
      <c r="J3" s="30" t="s">
        <v>62</v>
      </c>
      <c r="K3" s="28" t="s">
        <v>58</v>
      </c>
      <c r="L3" s="28"/>
      <c r="M3" s="28"/>
      <c r="N3" s="28" t="s">
        <v>59</v>
      </c>
      <c r="O3" s="31"/>
      <c r="P3" s="32">
        <v>9.65</v>
      </c>
      <c r="Q3" s="28" t="s">
        <v>60</v>
      </c>
      <c r="R3" s="28">
        <v>30</v>
      </c>
      <c r="S3" s="33">
        <v>25</v>
      </c>
      <c r="T3" s="33">
        <v>17</v>
      </c>
      <c r="U3" s="35"/>
      <c r="V3" s="33">
        <v>1</v>
      </c>
      <c r="W3" s="36">
        <f t="shared" ref="W3:W21" si="8">IF(R3="","",R3*S3*T3/1000000)</f>
        <v>1.2749999999999999E-2</v>
      </c>
      <c r="X3" s="35">
        <v>65</v>
      </c>
      <c r="Y3" s="37">
        <f t="shared" ref="Y3:Y21" si="9">IF(V3="","",X3/W3*V3)</f>
        <v>5098.0392156862745</v>
      </c>
      <c r="Z3" s="38">
        <v>4200</v>
      </c>
      <c r="AA3" s="39">
        <f t="shared" ref="AA3:AA21" si="10">IF(ISERROR(Z3/Y3),"",Z3/Y3)</f>
        <v>0.82384615384615389</v>
      </c>
      <c r="AB3" s="30" t="s">
        <v>61</v>
      </c>
      <c r="AC3" s="40">
        <v>0.125</v>
      </c>
      <c r="AD3" s="39">
        <f t="shared" si="0"/>
        <v>1.20625</v>
      </c>
      <c r="AE3" s="39">
        <f t="shared" si="1"/>
        <v>11.680096153846154</v>
      </c>
      <c r="AF3" s="41">
        <v>0.05</v>
      </c>
      <c r="AG3" s="39">
        <f t="shared" si="2"/>
        <v>1.0890000000000002</v>
      </c>
      <c r="AH3" s="41">
        <v>0.06</v>
      </c>
      <c r="AI3" s="39">
        <f t="shared" si="3"/>
        <v>1.3068</v>
      </c>
      <c r="AJ3" s="42">
        <f t="shared" ref="AJ3:AJ21" si="11">IF((AU3-AT3)&lt;2.5,2.5-(AU3-AT3),0)</f>
        <v>1.4109999999999978</v>
      </c>
      <c r="AK3" s="41">
        <v>0.08</v>
      </c>
      <c r="AL3" s="39">
        <f t="shared" si="4"/>
        <v>1.7424000000000002</v>
      </c>
      <c r="AM3" s="41">
        <v>7.0000000000000007E-2</v>
      </c>
      <c r="AN3" s="39">
        <f t="shared" ref="AN3:AN21" si="12">IF(ISERROR(AT3*AM3),"",AT3*AM3)</f>
        <v>1.5246000000000002</v>
      </c>
      <c r="AO3" s="41">
        <v>0</v>
      </c>
      <c r="AP3" s="39">
        <f t="shared" si="5"/>
        <v>0</v>
      </c>
      <c r="AQ3" s="39">
        <f t="shared" ref="AQ3:AQ21" si="13">IF(ISERROR(AG3+AI3+AJ3+AL3+AN3+AP3),"",AG3+AI3+AJ3+AL3+AN3+AP3)</f>
        <v>7.0737999999999985</v>
      </c>
      <c r="AR3" s="39">
        <f t="shared" si="6"/>
        <v>18.753896153846153</v>
      </c>
      <c r="AS3" s="43">
        <f t="shared" si="7"/>
        <v>0.1389395705304797</v>
      </c>
      <c r="AT3" s="44">
        <v>21.78</v>
      </c>
      <c r="AU3" s="42">
        <f t="shared" ref="AU3:AU21" si="14">IF(ISERROR(AT3*1.05),"",AT3*1.05)</f>
        <v>22.869000000000003</v>
      </c>
      <c r="AV3" s="44">
        <v>49.99</v>
      </c>
      <c r="AW3" s="43">
        <f t="shared" ref="AW3:AW21" si="15">IF(ISERROR((AV3-AU3)/AV3),"",(AV3-AU3)/AV3)</f>
        <v>0.5425285057011402</v>
      </c>
      <c r="AX3" s="33">
        <v>4069</v>
      </c>
      <c r="AY3" s="39">
        <f>IF(ISERROR(AR3*AX3),"",AR3*AX3)</f>
        <v>76309.603449999995</v>
      </c>
      <c r="AZ3" s="39">
        <f>IF(ISERROR(AT3*AX3),"",AT3*AX3)</f>
        <v>88622.82</v>
      </c>
    </row>
    <row r="4" spans="1:53" s="45" customFormat="1" x14ac:dyDescent="0.35">
      <c r="A4" s="27">
        <v>3</v>
      </c>
      <c r="B4" s="28"/>
      <c r="C4" s="28"/>
      <c r="D4" s="28" t="s">
        <v>52</v>
      </c>
      <c r="E4" s="28" t="s">
        <v>53</v>
      </c>
      <c r="F4" s="29"/>
      <c r="G4" s="28" t="s">
        <v>54</v>
      </c>
      <c r="H4" s="28" t="s">
        <v>55</v>
      </c>
      <c r="I4" s="28" t="s">
        <v>56</v>
      </c>
      <c r="J4" s="30" t="s">
        <v>63</v>
      </c>
      <c r="K4" s="28" t="s">
        <v>58</v>
      </c>
      <c r="L4" s="28"/>
      <c r="M4" s="28"/>
      <c r="N4" s="28" t="s">
        <v>59</v>
      </c>
      <c r="O4" s="31"/>
      <c r="P4" s="32">
        <v>10.65</v>
      </c>
      <c r="Q4" s="28" t="s">
        <v>60</v>
      </c>
      <c r="R4" s="28">
        <v>30</v>
      </c>
      <c r="S4" s="33">
        <v>25</v>
      </c>
      <c r="T4" s="33">
        <v>20</v>
      </c>
      <c r="U4" s="35"/>
      <c r="V4" s="33">
        <v>1</v>
      </c>
      <c r="W4" s="36">
        <f t="shared" si="8"/>
        <v>1.4999999999999999E-2</v>
      </c>
      <c r="X4" s="35">
        <v>65</v>
      </c>
      <c r="Y4" s="37">
        <f t="shared" si="9"/>
        <v>4333.3333333333339</v>
      </c>
      <c r="Z4" s="38">
        <v>4200</v>
      </c>
      <c r="AA4" s="39">
        <f t="shared" si="10"/>
        <v>0.96923076923076912</v>
      </c>
      <c r="AB4" s="30" t="s">
        <v>61</v>
      </c>
      <c r="AC4" s="40">
        <v>0.125</v>
      </c>
      <c r="AD4" s="39">
        <f t="shared" si="0"/>
        <v>1.33125</v>
      </c>
      <c r="AE4" s="39">
        <f t="shared" si="1"/>
        <v>12.95048076923077</v>
      </c>
      <c r="AF4" s="41">
        <v>0.05</v>
      </c>
      <c r="AG4" s="39">
        <f t="shared" si="2"/>
        <v>1.2150000000000001</v>
      </c>
      <c r="AH4" s="41">
        <v>0.06</v>
      </c>
      <c r="AI4" s="39">
        <f t="shared" si="3"/>
        <v>1.458</v>
      </c>
      <c r="AJ4" s="42">
        <f t="shared" si="11"/>
        <v>1.2850000000000001</v>
      </c>
      <c r="AK4" s="41">
        <v>0.08</v>
      </c>
      <c r="AL4" s="39">
        <f t="shared" si="4"/>
        <v>1.9440000000000002</v>
      </c>
      <c r="AM4" s="41">
        <v>7.0000000000000007E-2</v>
      </c>
      <c r="AN4" s="39">
        <f t="shared" si="12"/>
        <v>1.7010000000000003</v>
      </c>
      <c r="AO4" s="41">
        <v>0</v>
      </c>
      <c r="AP4" s="39">
        <f t="shared" si="5"/>
        <v>0</v>
      </c>
      <c r="AQ4" s="39">
        <f t="shared" si="13"/>
        <v>7.6030000000000006</v>
      </c>
      <c r="AR4" s="39">
        <f t="shared" si="6"/>
        <v>20.55348076923077</v>
      </c>
      <c r="AS4" s="43">
        <f t="shared" si="7"/>
        <v>0.15417774612219054</v>
      </c>
      <c r="AT4" s="44">
        <v>24.3</v>
      </c>
      <c r="AU4" s="42">
        <f t="shared" si="14"/>
        <v>25.515000000000001</v>
      </c>
      <c r="AV4" s="44">
        <v>54.99</v>
      </c>
      <c r="AW4" s="43">
        <f t="shared" si="15"/>
        <v>0.53600654664484448</v>
      </c>
      <c r="AX4" s="33">
        <v>26231</v>
      </c>
      <c r="AY4" s="39">
        <f>IF(ISERROR(AR4*AX4),"",AR4*AX4)</f>
        <v>539138.35405769234</v>
      </c>
      <c r="AZ4" s="39">
        <f>IF(ISERROR(AT4*AX4),"",AT4*AX4)</f>
        <v>637413.30000000005</v>
      </c>
    </row>
    <row r="5" spans="1:53" s="45" customFormat="1" x14ac:dyDescent="0.35">
      <c r="A5" s="27">
        <v>4</v>
      </c>
      <c r="B5" s="28"/>
      <c r="C5" s="28"/>
      <c r="D5" s="28" t="s">
        <v>52</v>
      </c>
      <c r="E5" s="28" t="s">
        <v>53</v>
      </c>
      <c r="F5" s="29"/>
      <c r="G5" s="28" t="s">
        <v>54</v>
      </c>
      <c r="H5" s="28" t="s">
        <v>55</v>
      </c>
      <c r="I5" s="28" t="s">
        <v>56</v>
      </c>
      <c r="J5" s="30" t="s">
        <v>64</v>
      </c>
      <c r="K5" s="28" t="s">
        <v>58</v>
      </c>
      <c r="L5" s="28"/>
      <c r="M5" s="28"/>
      <c r="N5" s="28" t="s">
        <v>59</v>
      </c>
      <c r="O5" s="31"/>
      <c r="P5" s="32">
        <v>12.5</v>
      </c>
      <c r="Q5" s="28" t="s">
        <v>60</v>
      </c>
      <c r="R5" s="28">
        <v>30</v>
      </c>
      <c r="S5" s="33">
        <v>25</v>
      </c>
      <c r="T5" s="33">
        <v>23</v>
      </c>
      <c r="U5" s="35"/>
      <c r="V5" s="33">
        <v>1</v>
      </c>
      <c r="W5" s="36">
        <f t="shared" si="8"/>
        <v>1.7250000000000001E-2</v>
      </c>
      <c r="X5" s="35">
        <v>65</v>
      </c>
      <c r="Y5" s="37">
        <f t="shared" si="9"/>
        <v>3768.115942028985</v>
      </c>
      <c r="Z5" s="38">
        <v>4200</v>
      </c>
      <c r="AA5" s="39">
        <f t="shared" si="10"/>
        <v>1.1146153846153848</v>
      </c>
      <c r="AB5" s="30" t="s">
        <v>61</v>
      </c>
      <c r="AC5" s="40">
        <v>0.125</v>
      </c>
      <c r="AD5" s="39">
        <f t="shared" si="0"/>
        <v>1.5625</v>
      </c>
      <c r="AE5" s="39">
        <f t="shared" si="1"/>
        <v>15.177115384615385</v>
      </c>
      <c r="AF5" s="41">
        <v>0.05</v>
      </c>
      <c r="AG5" s="39">
        <f t="shared" si="2"/>
        <v>1.4490000000000003</v>
      </c>
      <c r="AH5" s="41">
        <v>0.06</v>
      </c>
      <c r="AI5" s="39">
        <f t="shared" si="3"/>
        <v>1.7388000000000001</v>
      </c>
      <c r="AJ5" s="42">
        <f t="shared" si="11"/>
        <v>1.0509999999999984</v>
      </c>
      <c r="AK5" s="41">
        <v>0.08</v>
      </c>
      <c r="AL5" s="39">
        <f t="shared" si="4"/>
        <v>2.3184000000000005</v>
      </c>
      <c r="AM5" s="41">
        <v>7.0000000000000007E-2</v>
      </c>
      <c r="AN5" s="39">
        <f t="shared" si="12"/>
        <v>2.0286000000000004</v>
      </c>
      <c r="AO5" s="41">
        <v>0</v>
      </c>
      <c r="AP5" s="39">
        <f t="shared" si="5"/>
        <v>0</v>
      </c>
      <c r="AQ5" s="39">
        <f t="shared" si="13"/>
        <v>8.585799999999999</v>
      </c>
      <c r="AR5" s="39">
        <f t="shared" si="6"/>
        <v>23.762915384615383</v>
      </c>
      <c r="AS5" s="43">
        <f t="shared" si="7"/>
        <v>0.18002362371927608</v>
      </c>
      <c r="AT5" s="44">
        <v>28.980000000000004</v>
      </c>
      <c r="AU5" s="42">
        <f t="shared" si="14"/>
        <v>30.429000000000006</v>
      </c>
      <c r="AV5" s="44">
        <v>64.989999999999995</v>
      </c>
      <c r="AW5" s="43">
        <f t="shared" si="15"/>
        <v>0.53178950607785802</v>
      </c>
      <c r="AX5" s="33">
        <v>10940</v>
      </c>
      <c r="AY5" s="39">
        <f>IF(ISERROR(AR5*AX5),"",AR5*AX5)</f>
        <v>259966.2943076923</v>
      </c>
      <c r="AZ5" s="39">
        <f>IF(ISERROR(AT5*AX5),"",AT5*AX5)</f>
        <v>317041.20000000007</v>
      </c>
    </row>
    <row r="6" spans="1:53" s="45" customFormat="1" x14ac:dyDescent="0.35">
      <c r="A6" s="27">
        <v>5</v>
      </c>
      <c r="B6" s="28"/>
      <c r="C6" s="28"/>
      <c r="D6" s="28" t="s">
        <v>52</v>
      </c>
      <c r="E6" s="28" t="s">
        <v>53</v>
      </c>
      <c r="F6" s="29"/>
      <c r="G6" s="28" t="s">
        <v>54</v>
      </c>
      <c r="H6" s="28" t="s">
        <v>55</v>
      </c>
      <c r="I6" s="28" t="s">
        <v>56</v>
      </c>
      <c r="J6" s="30" t="s">
        <v>65</v>
      </c>
      <c r="K6" s="28" t="s">
        <v>58</v>
      </c>
      <c r="L6" s="28"/>
      <c r="M6" s="28"/>
      <c r="N6" s="28" t="s">
        <v>59</v>
      </c>
      <c r="O6" s="31"/>
      <c r="P6" s="32">
        <v>12.7</v>
      </c>
      <c r="Q6" s="28" t="s">
        <v>60</v>
      </c>
      <c r="R6" s="28">
        <v>30</v>
      </c>
      <c r="S6" s="33">
        <v>25</v>
      </c>
      <c r="T6" s="33">
        <v>23</v>
      </c>
      <c r="U6" s="35"/>
      <c r="V6" s="33">
        <v>1</v>
      </c>
      <c r="W6" s="36">
        <f t="shared" si="8"/>
        <v>1.7250000000000001E-2</v>
      </c>
      <c r="X6" s="35">
        <v>65</v>
      </c>
      <c r="Y6" s="37">
        <f t="shared" si="9"/>
        <v>3768.115942028985</v>
      </c>
      <c r="Z6" s="38">
        <v>4200</v>
      </c>
      <c r="AA6" s="39">
        <f t="shared" si="10"/>
        <v>1.1146153846153848</v>
      </c>
      <c r="AB6" s="30" t="s">
        <v>61</v>
      </c>
      <c r="AC6" s="40">
        <v>0.125</v>
      </c>
      <c r="AD6" s="39">
        <f t="shared" si="0"/>
        <v>1.5874999999999999</v>
      </c>
      <c r="AE6" s="39">
        <f t="shared" si="1"/>
        <v>15.402115384615385</v>
      </c>
      <c r="AF6" s="41">
        <v>0.05</v>
      </c>
      <c r="AG6" s="39">
        <f t="shared" si="2"/>
        <v>1.4490000000000003</v>
      </c>
      <c r="AH6" s="41">
        <v>0.06</v>
      </c>
      <c r="AI6" s="39">
        <f t="shared" si="3"/>
        <v>1.7388000000000001</v>
      </c>
      <c r="AJ6" s="42">
        <f t="shared" si="11"/>
        <v>1.0509999999999984</v>
      </c>
      <c r="AK6" s="41">
        <v>0.08</v>
      </c>
      <c r="AL6" s="39">
        <f t="shared" si="4"/>
        <v>2.3184000000000005</v>
      </c>
      <c r="AM6" s="41">
        <v>7.0000000000000007E-2</v>
      </c>
      <c r="AN6" s="39">
        <f t="shared" si="12"/>
        <v>2.0286000000000004</v>
      </c>
      <c r="AO6" s="41">
        <v>0</v>
      </c>
      <c r="AP6" s="39">
        <f t="shared" si="5"/>
        <v>0</v>
      </c>
      <c r="AQ6" s="39">
        <f t="shared" si="13"/>
        <v>8.585799999999999</v>
      </c>
      <c r="AR6" s="39">
        <f t="shared" si="6"/>
        <v>23.987915384615384</v>
      </c>
      <c r="AS6" s="43">
        <f t="shared" si="7"/>
        <v>0.17225964856399653</v>
      </c>
      <c r="AT6" s="44">
        <v>28.980000000000004</v>
      </c>
      <c r="AU6" s="39">
        <f t="shared" si="14"/>
        <v>30.429000000000006</v>
      </c>
      <c r="AV6" s="44">
        <v>64.989999999999995</v>
      </c>
      <c r="AW6" s="43">
        <f t="shared" si="15"/>
        <v>0.53178950607785802</v>
      </c>
      <c r="AX6" s="33">
        <v>5303</v>
      </c>
      <c r="AY6" s="39">
        <f>IF(ISERROR(AR6*AX6),"",AR6*AX6)</f>
        <v>127207.91528461539</v>
      </c>
      <c r="AZ6" s="39">
        <f>IF(ISERROR(AT6*AX6),"",AT6*AX6)</f>
        <v>153680.94000000003</v>
      </c>
    </row>
    <row r="7" spans="1:53" s="45" customFormat="1" x14ac:dyDescent="0.35">
      <c r="A7" s="27">
        <v>6</v>
      </c>
      <c r="B7" s="28"/>
      <c r="C7" s="28"/>
      <c r="D7" s="28" t="s">
        <v>52</v>
      </c>
      <c r="E7" s="28" t="s">
        <v>53</v>
      </c>
      <c r="F7" s="29"/>
      <c r="G7" s="28" t="s">
        <v>54</v>
      </c>
      <c r="H7" s="28" t="s">
        <v>55</v>
      </c>
      <c r="I7" s="28" t="s">
        <v>56</v>
      </c>
      <c r="J7" s="30" t="s">
        <v>57</v>
      </c>
      <c r="K7" s="28" t="s">
        <v>66</v>
      </c>
      <c r="L7" s="28"/>
      <c r="M7" s="28"/>
      <c r="N7" s="28" t="s">
        <v>59</v>
      </c>
      <c r="O7" s="31"/>
      <c r="P7" s="32">
        <v>7.5</v>
      </c>
      <c r="Q7" s="28" t="s">
        <v>60</v>
      </c>
      <c r="R7" s="28">
        <v>30</v>
      </c>
      <c r="S7" s="33">
        <v>25</v>
      </c>
      <c r="T7" s="34">
        <v>14</v>
      </c>
      <c r="U7" s="35"/>
      <c r="V7" s="33">
        <v>1</v>
      </c>
      <c r="W7" s="36">
        <f t="shared" si="8"/>
        <v>1.0500000000000001E-2</v>
      </c>
      <c r="X7" s="35">
        <v>65</v>
      </c>
      <c r="Y7" s="37">
        <f t="shared" si="9"/>
        <v>6190.4761904761899</v>
      </c>
      <c r="Z7" s="38">
        <v>4200</v>
      </c>
      <c r="AA7" s="39">
        <f t="shared" si="10"/>
        <v>0.67846153846153856</v>
      </c>
      <c r="AB7" s="30" t="s">
        <v>61</v>
      </c>
      <c r="AC7" s="40">
        <v>0.125</v>
      </c>
      <c r="AD7" s="39">
        <f t="shared" si="0"/>
        <v>0.9375</v>
      </c>
      <c r="AE7" s="39">
        <f t="shared" si="1"/>
        <v>9.1159615384615389</v>
      </c>
      <c r="AF7" s="41">
        <v>0.05</v>
      </c>
      <c r="AG7" s="39">
        <f t="shared" si="2"/>
        <v>0.9900000000000001</v>
      </c>
      <c r="AH7" s="41">
        <v>0.06</v>
      </c>
      <c r="AI7" s="39">
        <f t="shared" si="3"/>
        <v>1.1879999999999999</v>
      </c>
      <c r="AJ7" s="42">
        <f t="shared" si="11"/>
        <v>1.509999999999998</v>
      </c>
      <c r="AK7" s="41">
        <v>0.08</v>
      </c>
      <c r="AL7" s="39">
        <f t="shared" si="4"/>
        <v>1.5840000000000001</v>
      </c>
      <c r="AM7" s="41">
        <v>7.0000000000000007E-2</v>
      </c>
      <c r="AN7" s="39">
        <f t="shared" si="12"/>
        <v>1.3860000000000001</v>
      </c>
      <c r="AO7" s="41">
        <v>0</v>
      </c>
      <c r="AP7" s="39">
        <f t="shared" si="5"/>
        <v>0</v>
      </c>
      <c r="AQ7" s="39">
        <f t="shared" si="13"/>
        <v>6.6579999999999986</v>
      </c>
      <c r="AR7" s="39">
        <f t="shared" si="6"/>
        <v>15.773961538461538</v>
      </c>
      <c r="AS7" s="43">
        <f t="shared" si="7"/>
        <v>0.20333527583527586</v>
      </c>
      <c r="AT7" s="44">
        <v>19.8</v>
      </c>
      <c r="AU7" s="39">
        <f t="shared" si="14"/>
        <v>20.790000000000003</v>
      </c>
      <c r="AV7" s="44">
        <v>44.99</v>
      </c>
      <c r="AW7" s="43">
        <f t="shared" si="15"/>
        <v>0.53789731051344736</v>
      </c>
      <c r="AX7" s="33">
        <v>2669</v>
      </c>
      <c r="AY7" s="39">
        <f>IF(ISERROR(AR7*AX7),"",AR7*AX7)</f>
        <v>42100.703346153845</v>
      </c>
      <c r="AZ7" s="39">
        <f>IF(ISERROR(AT7*AX7),"",AT7*AX7)</f>
        <v>52846.200000000004</v>
      </c>
    </row>
    <row r="8" spans="1:53" ht="15" customHeight="1" x14ac:dyDescent="0.35">
      <c r="A8" s="46">
        <v>7</v>
      </c>
      <c r="B8" s="47"/>
      <c r="C8" s="47"/>
      <c r="D8" s="28" t="s">
        <v>52</v>
      </c>
      <c r="E8" s="28" t="s">
        <v>53</v>
      </c>
      <c r="F8" s="29"/>
      <c r="G8" s="28" t="s">
        <v>54</v>
      </c>
      <c r="H8" s="28" t="s">
        <v>55</v>
      </c>
      <c r="I8" s="28" t="s">
        <v>56</v>
      </c>
      <c r="J8" s="30" t="s">
        <v>62</v>
      </c>
      <c r="K8" s="28" t="s">
        <v>66</v>
      </c>
      <c r="L8" s="47"/>
      <c r="M8" s="47"/>
      <c r="N8" s="28" t="s">
        <v>59</v>
      </c>
      <c r="O8" s="31"/>
      <c r="P8" s="32">
        <v>9.65</v>
      </c>
      <c r="Q8" s="28" t="s">
        <v>60</v>
      </c>
      <c r="R8" s="47">
        <v>30</v>
      </c>
      <c r="S8" s="5">
        <v>25</v>
      </c>
      <c r="T8" s="5">
        <v>17</v>
      </c>
      <c r="U8" s="48"/>
      <c r="V8" s="33">
        <v>1</v>
      </c>
      <c r="W8" s="49">
        <f t="shared" si="8"/>
        <v>1.2749999999999999E-2</v>
      </c>
      <c r="X8" s="35">
        <v>65</v>
      </c>
      <c r="Y8" s="37">
        <f t="shared" si="9"/>
        <v>5098.0392156862745</v>
      </c>
      <c r="Z8" s="38">
        <v>4200</v>
      </c>
      <c r="AA8" s="42">
        <f t="shared" si="10"/>
        <v>0.82384615384615389</v>
      </c>
      <c r="AB8" s="50" t="s">
        <v>61</v>
      </c>
      <c r="AC8" s="51">
        <v>0.125</v>
      </c>
      <c r="AD8" s="42">
        <f t="shared" si="0"/>
        <v>1.20625</v>
      </c>
      <c r="AE8" s="42">
        <f t="shared" si="1"/>
        <v>11.680096153846154</v>
      </c>
      <c r="AF8" s="41">
        <v>0.05</v>
      </c>
      <c r="AG8" s="42">
        <f t="shared" si="2"/>
        <v>1.0890000000000002</v>
      </c>
      <c r="AH8" s="41">
        <v>0.06</v>
      </c>
      <c r="AI8" s="39">
        <f t="shared" si="3"/>
        <v>1.3068</v>
      </c>
      <c r="AJ8" s="42">
        <f t="shared" si="11"/>
        <v>1.4109999999999978</v>
      </c>
      <c r="AK8" s="41">
        <v>0.08</v>
      </c>
      <c r="AL8" s="42">
        <f t="shared" si="4"/>
        <v>1.7424000000000002</v>
      </c>
      <c r="AM8" s="41">
        <v>7.0000000000000007E-2</v>
      </c>
      <c r="AN8" s="39">
        <f t="shared" si="12"/>
        <v>1.5246000000000002</v>
      </c>
      <c r="AO8" s="41">
        <v>0</v>
      </c>
      <c r="AP8" s="42">
        <f t="shared" si="5"/>
        <v>0</v>
      </c>
      <c r="AQ8" s="39">
        <f t="shared" si="13"/>
        <v>7.0737999999999985</v>
      </c>
      <c r="AR8" s="42">
        <f t="shared" si="6"/>
        <v>18.753896153846153</v>
      </c>
      <c r="AS8" s="52">
        <f t="shared" si="7"/>
        <v>0.1389395705304797</v>
      </c>
      <c r="AT8" s="6">
        <v>21.78</v>
      </c>
      <c r="AU8" s="42">
        <f t="shared" si="14"/>
        <v>22.869000000000003</v>
      </c>
      <c r="AV8" s="44">
        <v>49.99</v>
      </c>
      <c r="AW8" s="43">
        <f t="shared" si="15"/>
        <v>0.5425285057011402</v>
      </c>
      <c r="AX8" s="5">
        <v>4069</v>
      </c>
      <c r="AY8" s="39">
        <f>IF(ISERROR(AR8*AX8),"",AR8*AX8)</f>
        <v>76309.603449999995</v>
      </c>
      <c r="AZ8" s="42">
        <f>IF(ISERROR(AT8*AX8),"",AT8*AX8)</f>
        <v>88622.82</v>
      </c>
      <c r="BA8" s="2"/>
    </row>
    <row r="9" spans="1:53" ht="15" customHeight="1" x14ac:dyDescent="0.35">
      <c r="A9" s="46">
        <v>8</v>
      </c>
      <c r="B9" s="47"/>
      <c r="C9" s="47"/>
      <c r="D9" s="28" t="s">
        <v>52</v>
      </c>
      <c r="E9" s="28" t="s">
        <v>53</v>
      </c>
      <c r="F9" s="29"/>
      <c r="G9" s="28" t="s">
        <v>54</v>
      </c>
      <c r="H9" s="28" t="s">
        <v>55</v>
      </c>
      <c r="I9" s="28" t="s">
        <v>56</v>
      </c>
      <c r="J9" s="30" t="s">
        <v>63</v>
      </c>
      <c r="K9" s="28" t="s">
        <v>66</v>
      </c>
      <c r="L9" s="47"/>
      <c r="M9" s="47"/>
      <c r="N9" s="28" t="s">
        <v>59</v>
      </c>
      <c r="O9" s="31"/>
      <c r="P9" s="32">
        <v>10.65</v>
      </c>
      <c r="Q9" s="28" t="s">
        <v>60</v>
      </c>
      <c r="R9" s="47">
        <v>30</v>
      </c>
      <c r="S9" s="5">
        <v>25</v>
      </c>
      <c r="T9" s="5">
        <v>20</v>
      </c>
      <c r="U9" s="48"/>
      <c r="V9" s="33">
        <v>1</v>
      </c>
      <c r="W9" s="49">
        <f t="shared" si="8"/>
        <v>1.4999999999999999E-2</v>
      </c>
      <c r="X9" s="35">
        <v>65</v>
      </c>
      <c r="Y9" s="37">
        <f t="shared" si="9"/>
        <v>4333.3333333333339</v>
      </c>
      <c r="Z9" s="38">
        <v>4200</v>
      </c>
      <c r="AA9" s="42">
        <f t="shared" si="10"/>
        <v>0.96923076923076912</v>
      </c>
      <c r="AB9" s="50" t="s">
        <v>61</v>
      </c>
      <c r="AC9" s="51">
        <v>0.125</v>
      </c>
      <c r="AD9" s="42">
        <f t="shared" si="0"/>
        <v>1.33125</v>
      </c>
      <c r="AE9" s="42">
        <f t="shared" si="1"/>
        <v>12.95048076923077</v>
      </c>
      <c r="AF9" s="41">
        <v>0.05</v>
      </c>
      <c r="AG9" s="42">
        <f t="shared" si="2"/>
        <v>1.2150000000000001</v>
      </c>
      <c r="AH9" s="41">
        <v>0.06</v>
      </c>
      <c r="AI9" s="39">
        <f t="shared" si="3"/>
        <v>1.458</v>
      </c>
      <c r="AJ9" s="42">
        <f t="shared" si="11"/>
        <v>1.2850000000000001</v>
      </c>
      <c r="AK9" s="41">
        <v>0.08</v>
      </c>
      <c r="AL9" s="42">
        <f t="shared" si="4"/>
        <v>1.9440000000000002</v>
      </c>
      <c r="AM9" s="41">
        <v>7.0000000000000007E-2</v>
      </c>
      <c r="AN9" s="39">
        <f t="shared" si="12"/>
        <v>1.7010000000000003</v>
      </c>
      <c r="AO9" s="41">
        <v>0</v>
      </c>
      <c r="AP9" s="42">
        <f t="shared" si="5"/>
        <v>0</v>
      </c>
      <c r="AQ9" s="39">
        <f t="shared" si="13"/>
        <v>7.6030000000000006</v>
      </c>
      <c r="AR9" s="42">
        <f t="shared" si="6"/>
        <v>20.55348076923077</v>
      </c>
      <c r="AS9" s="52">
        <f t="shared" si="7"/>
        <v>0.15417774612219054</v>
      </c>
      <c r="AT9" s="6">
        <v>24.3</v>
      </c>
      <c r="AU9" s="42">
        <f t="shared" si="14"/>
        <v>25.515000000000001</v>
      </c>
      <c r="AV9" s="44">
        <v>54.99</v>
      </c>
      <c r="AW9" s="43">
        <f t="shared" si="15"/>
        <v>0.53600654664484448</v>
      </c>
      <c r="AX9" s="5">
        <v>26231</v>
      </c>
      <c r="AY9" s="39">
        <f>IF(ISERROR(AR9*AX9),"",AR9*AX9)</f>
        <v>539138.35405769234</v>
      </c>
      <c r="AZ9" s="42">
        <f>IF(ISERROR(AT9*AX9),"",AT9*AX9)</f>
        <v>637413.30000000005</v>
      </c>
      <c r="BA9" s="2"/>
    </row>
    <row r="10" spans="1:53" ht="15" customHeight="1" x14ac:dyDescent="0.35">
      <c r="A10" s="46">
        <v>9</v>
      </c>
      <c r="B10" s="47"/>
      <c r="C10" s="47"/>
      <c r="D10" s="28" t="s">
        <v>52</v>
      </c>
      <c r="E10" s="28" t="s">
        <v>53</v>
      </c>
      <c r="F10" s="29"/>
      <c r="G10" s="28" t="s">
        <v>54</v>
      </c>
      <c r="H10" s="28" t="s">
        <v>55</v>
      </c>
      <c r="I10" s="28" t="s">
        <v>56</v>
      </c>
      <c r="J10" s="30" t="s">
        <v>64</v>
      </c>
      <c r="K10" s="28" t="s">
        <v>66</v>
      </c>
      <c r="L10" s="47"/>
      <c r="M10" s="47"/>
      <c r="N10" s="28" t="s">
        <v>59</v>
      </c>
      <c r="O10" s="31"/>
      <c r="P10" s="32">
        <v>12.5</v>
      </c>
      <c r="Q10" s="28" t="s">
        <v>60</v>
      </c>
      <c r="R10" s="47">
        <v>30</v>
      </c>
      <c r="S10" s="5">
        <v>25</v>
      </c>
      <c r="T10" s="5">
        <v>23</v>
      </c>
      <c r="U10" s="48"/>
      <c r="V10" s="33">
        <v>1</v>
      </c>
      <c r="W10" s="49">
        <f t="shared" si="8"/>
        <v>1.7250000000000001E-2</v>
      </c>
      <c r="X10" s="35">
        <v>65</v>
      </c>
      <c r="Y10" s="37">
        <f t="shared" si="9"/>
        <v>3768.115942028985</v>
      </c>
      <c r="Z10" s="38">
        <v>4200</v>
      </c>
      <c r="AA10" s="42">
        <f t="shared" si="10"/>
        <v>1.1146153846153848</v>
      </c>
      <c r="AB10" s="50" t="s">
        <v>61</v>
      </c>
      <c r="AC10" s="51">
        <v>0.125</v>
      </c>
      <c r="AD10" s="42">
        <f t="shared" si="0"/>
        <v>1.5625</v>
      </c>
      <c r="AE10" s="42">
        <f t="shared" si="1"/>
        <v>15.177115384615385</v>
      </c>
      <c r="AF10" s="41">
        <v>0.05</v>
      </c>
      <c r="AG10" s="42">
        <f t="shared" si="2"/>
        <v>1.4490000000000003</v>
      </c>
      <c r="AH10" s="41">
        <v>0.06</v>
      </c>
      <c r="AI10" s="39">
        <f t="shared" si="3"/>
        <v>1.7388000000000001</v>
      </c>
      <c r="AJ10" s="42">
        <f t="shared" si="11"/>
        <v>1.0509999999999984</v>
      </c>
      <c r="AK10" s="41">
        <v>0.08</v>
      </c>
      <c r="AL10" s="42">
        <f t="shared" si="4"/>
        <v>2.3184000000000005</v>
      </c>
      <c r="AM10" s="41">
        <v>7.0000000000000007E-2</v>
      </c>
      <c r="AN10" s="39">
        <f t="shared" si="12"/>
        <v>2.0286000000000004</v>
      </c>
      <c r="AO10" s="41">
        <v>0</v>
      </c>
      <c r="AP10" s="42">
        <f t="shared" si="5"/>
        <v>0</v>
      </c>
      <c r="AQ10" s="39">
        <f t="shared" si="13"/>
        <v>8.585799999999999</v>
      </c>
      <c r="AR10" s="42">
        <f t="shared" si="6"/>
        <v>23.762915384615383</v>
      </c>
      <c r="AS10" s="52">
        <f t="shared" si="7"/>
        <v>0.18002362371927608</v>
      </c>
      <c r="AT10" s="6">
        <v>28.980000000000004</v>
      </c>
      <c r="AU10" s="42">
        <f t="shared" si="14"/>
        <v>30.429000000000006</v>
      </c>
      <c r="AV10" s="44">
        <v>64.989999999999995</v>
      </c>
      <c r="AW10" s="43">
        <f t="shared" si="15"/>
        <v>0.53178950607785802</v>
      </c>
      <c r="AX10" s="5">
        <v>10940</v>
      </c>
      <c r="AY10" s="39">
        <f>IF(ISERROR(AR10*AX10),"",AR10*AX10)</f>
        <v>259966.2943076923</v>
      </c>
      <c r="AZ10" s="42">
        <f>IF(ISERROR(AT10*AX10),"",AT10*AX10)</f>
        <v>317041.20000000007</v>
      </c>
      <c r="BA10" s="2"/>
    </row>
    <row r="11" spans="1:53" ht="15" customHeight="1" x14ac:dyDescent="0.35">
      <c r="A11" s="46">
        <v>10</v>
      </c>
      <c r="B11" s="47"/>
      <c r="C11" s="47"/>
      <c r="D11" s="28" t="s">
        <v>52</v>
      </c>
      <c r="E11" s="28" t="s">
        <v>53</v>
      </c>
      <c r="F11" s="29"/>
      <c r="G11" s="28" t="s">
        <v>54</v>
      </c>
      <c r="H11" s="28" t="s">
        <v>55</v>
      </c>
      <c r="I11" s="28" t="s">
        <v>56</v>
      </c>
      <c r="J11" s="30" t="s">
        <v>65</v>
      </c>
      <c r="K11" s="28" t="s">
        <v>66</v>
      </c>
      <c r="L11" s="47"/>
      <c r="M11" s="47"/>
      <c r="N11" s="28" t="s">
        <v>59</v>
      </c>
      <c r="O11" s="31"/>
      <c r="P11" s="32">
        <v>12.7</v>
      </c>
      <c r="Q11" s="28" t="s">
        <v>60</v>
      </c>
      <c r="R11" s="47">
        <v>30</v>
      </c>
      <c r="S11" s="5">
        <v>25</v>
      </c>
      <c r="T11" s="5">
        <v>23</v>
      </c>
      <c r="U11" s="48"/>
      <c r="V11" s="33">
        <v>1</v>
      </c>
      <c r="W11" s="49">
        <f t="shared" si="8"/>
        <v>1.7250000000000001E-2</v>
      </c>
      <c r="X11" s="35">
        <v>65</v>
      </c>
      <c r="Y11" s="37">
        <f t="shared" si="9"/>
        <v>3768.115942028985</v>
      </c>
      <c r="Z11" s="38">
        <v>4200</v>
      </c>
      <c r="AA11" s="42">
        <f t="shared" si="10"/>
        <v>1.1146153846153848</v>
      </c>
      <c r="AB11" s="50" t="s">
        <v>61</v>
      </c>
      <c r="AC11" s="51">
        <v>0.125</v>
      </c>
      <c r="AD11" s="42">
        <f t="shared" si="0"/>
        <v>1.5874999999999999</v>
      </c>
      <c r="AE11" s="42">
        <f t="shared" si="1"/>
        <v>15.402115384615385</v>
      </c>
      <c r="AF11" s="41">
        <v>0.05</v>
      </c>
      <c r="AG11" s="42">
        <f t="shared" si="2"/>
        <v>1.4490000000000003</v>
      </c>
      <c r="AH11" s="41">
        <v>0.06</v>
      </c>
      <c r="AI11" s="39">
        <f t="shared" si="3"/>
        <v>1.7388000000000001</v>
      </c>
      <c r="AJ11" s="42">
        <f t="shared" si="11"/>
        <v>1.0509999999999984</v>
      </c>
      <c r="AK11" s="41">
        <v>0.08</v>
      </c>
      <c r="AL11" s="42">
        <f t="shared" si="4"/>
        <v>2.3184000000000005</v>
      </c>
      <c r="AM11" s="41">
        <v>7.0000000000000007E-2</v>
      </c>
      <c r="AN11" s="39">
        <f t="shared" si="12"/>
        <v>2.0286000000000004</v>
      </c>
      <c r="AO11" s="41">
        <v>0</v>
      </c>
      <c r="AP11" s="42">
        <f t="shared" si="5"/>
        <v>0</v>
      </c>
      <c r="AQ11" s="39">
        <f t="shared" si="13"/>
        <v>8.585799999999999</v>
      </c>
      <c r="AR11" s="42">
        <f t="shared" si="6"/>
        <v>23.987915384615384</v>
      </c>
      <c r="AS11" s="52">
        <f t="shared" si="7"/>
        <v>0.17225964856399653</v>
      </c>
      <c r="AT11" s="6">
        <v>28.980000000000004</v>
      </c>
      <c r="AU11" s="42">
        <f t="shared" si="14"/>
        <v>30.429000000000006</v>
      </c>
      <c r="AV11" s="44">
        <v>64.989999999999995</v>
      </c>
      <c r="AW11" s="43">
        <f t="shared" si="15"/>
        <v>0.53178950607785802</v>
      </c>
      <c r="AX11" s="5">
        <v>5303</v>
      </c>
      <c r="AY11" s="39">
        <f>IF(ISERROR(AR11*AX11),"",AR11*AX11)</f>
        <v>127207.91528461539</v>
      </c>
      <c r="AZ11" s="42">
        <f>IF(ISERROR(AT11*AX11),"",AT11*AX11)</f>
        <v>153680.94000000003</v>
      </c>
      <c r="BA11" s="2"/>
    </row>
    <row r="12" spans="1:53" ht="15" customHeight="1" x14ac:dyDescent="0.35">
      <c r="A12" s="46">
        <v>11</v>
      </c>
      <c r="B12" s="47"/>
      <c r="C12" s="47"/>
      <c r="D12" s="28" t="s">
        <v>52</v>
      </c>
      <c r="E12" s="28" t="s">
        <v>53</v>
      </c>
      <c r="F12" s="29"/>
      <c r="G12" s="28" t="s">
        <v>54</v>
      </c>
      <c r="H12" s="28" t="s">
        <v>55</v>
      </c>
      <c r="I12" s="28" t="s">
        <v>56</v>
      </c>
      <c r="J12" s="30" t="s">
        <v>57</v>
      </c>
      <c r="K12" s="28" t="s">
        <v>67</v>
      </c>
      <c r="L12" s="47"/>
      <c r="M12" s="47"/>
      <c r="N12" s="28" t="s">
        <v>59</v>
      </c>
      <c r="O12" s="31"/>
      <c r="P12" s="32">
        <v>7.5</v>
      </c>
      <c r="Q12" s="28" t="s">
        <v>60</v>
      </c>
      <c r="R12" s="47">
        <v>30</v>
      </c>
      <c r="S12" s="5">
        <v>25</v>
      </c>
      <c r="T12" s="53">
        <v>14</v>
      </c>
      <c r="U12" s="48"/>
      <c r="V12" s="33">
        <v>1</v>
      </c>
      <c r="W12" s="49">
        <f t="shared" si="8"/>
        <v>1.0500000000000001E-2</v>
      </c>
      <c r="X12" s="35">
        <v>65</v>
      </c>
      <c r="Y12" s="37">
        <f t="shared" si="9"/>
        <v>6190.4761904761899</v>
      </c>
      <c r="Z12" s="38">
        <v>4200</v>
      </c>
      <c r="AA12" s="42">
        <f t="shared" si="10"/>
        <v>0.67846153846153856</v>
      </c>
      <c r="AB12" s="50" t="s">
        <v>61</v>
      </c>
      <c r="AC12" s="51">
        <v>0.125</v>
      </c>
      <c r="AD12" s="42">
        <f t="shared" si="0"/>
        <v>0.9375</v>
      </c>
      <c r="AE12" s="42">
        <f t="shared" si="1"/>
        <v>9.1159615384615389</v>
      </c>
      <c r="AF12" s="41">
        <v>0.05</v>
      </c>
      <c r="AG12" s="42">
        <f t="shared" si="2"/>
        <v>0.9900000000000001</v>
      </c>
      <c r="AH12" s="41">
        <v>0.06</v>
      </c>
      <c r="AI12" s="39">
        <f t="shared" si="3"/>
        <v>1.1879999999999999</v>
      </c>
      <c r="AJ12" s="42">
        <f t="shared" si="11"/>
        <v>1.509999999999998</v>
      </c>
      <c r="AK12" s="41">
        <v>0.08</v>
      </c>
      <c r="AL12" s="42">
        <f t="shared" si="4"/>
        <v>1.5840000000000001</v>
      </c>
      <c r="AM12" s="41">
        <v>7.0000000000000007E-2</v>
      </c>
      <c r="AN12" s="39">
        <f t="shared" si="12"/>
        <v>1.3860000000000001</v>
      </c>
      <c r="AO12" s="41">
        <v>0</v>
      </c>
      <c r="AP12" s="42">
        <f t="shared" si="5"/>
        <v>0</v>
      </c>
      <c r="AQ12" s="39">
        <f t="shared" si="13"/>
        <v>6.6579999999999986</v>
      </c>
      <c r="AR12" s="42">
        <f t="shared" si="6"/>
        <v>15.773961538461538</v>
      </c>
      <c r="AS12" s="52">
        <f t="shared" si="7"/>
        <v>0.20333527583527586</v>
      </c>
      <c r="AT12" s="6">
        <v>19.8</v>
      </c>
      <c r="AU12" s="42">
        <f t="shared" si="14"/>
        <v>20.790000000000003</v>
      </c>
      <c r="AV12" s="44">
        <v>44.99</v>
      </c>
      <c r="AW12" s="43">
        <f t="shared" si="15"/>
        <v>0.53789731051344736</v>
      </c>
      <c r="AX12" s="5">
        <v>2669</v>
      </c>
      <c r="AY12" s="39">
        <f>IF(ISERROR(AR12*AX12),"",AR12*AX12)</f>
        <v>42100.703346153845</v>
      </c>
      <c r="AZ12" s="42">
        <f>IF(ISERROR(AT12*AX12),"",AT12*AX12)</f>
        <v>52846.200000000004</v>
      </c>
      <c r="BA12" s="2"/>
    </row>
    <row r="13" spans="1:53" ht="15" customHeight="1" x14ac:dyDescent="0.35">
      <c r="A13" s="46">
        <v>12</v>
      </c>
      <c r="B13" s="47"/>
      <c r="C13" s="47"/>
      <c r="D13" s="28" t="s">
        <v>52</v>
      </c>
      <c r="E13" s="28" t="s">
        <v>53</v>
      </c>
      <c r="F13" s="29"/>
      <c r="G13" s="28" t="s">
        <v>54</v>
      </c>
      <c r="H13" s="28" t="s">
        <v>55</v>
      </c>
      <c r="I13" s="28" t="s">
        <v>56</v>
      </c>
      <c r="J13" s="30" t="s">
        <v>62</v>
      </c>
      <c r="K13" s="28" t="s">
        <v>67</v>
      </c>
      <c r="L13" s="47"/>
      <c r="M13" s="47"/>
      <c r="N13" s="28" t="s">
        <v>59</v>
      </c>
      <c r="O13" s="31"/>
      <c r="P13" s="32">
        <v>9.65</v>
      </c>
      <c r="Q13" s="28" t="s">
        <v>60</v>
      </c>
      <c r="R13" s="47">
        <v>30</v>
      </c>
      <c r="S13" s="5">
        <v>25</v>
      </c>
      <c r="T13" s="5">
        <v>17</v>
      </c>
      <c r="U13" s="48"/>
      <c r="V13" s="33">
        <v>1</v>
      </c>
      <c r="W13" s="49">
        <f t="shared" si="8"/>
        <v>1.2749999999999999E-2</v>
      </c>
      <c r="X13" s="35">
        <v>65</v>
      </c>
      <c r="Y13" s="37">
        <f t="shared" si="9"/>
        <v>5098.0392156862745</v>
      </c>
      <c r="Z13" s="38">
        <v>4200</v>
      </c>
      <c r="AA13" s="42">
        <f t="shared" si="10"/>
        <v>0.82384615384615389</v>
      </c>
      <c r="AB13" s="50" t="s">
        <v>61</v>
      </c>
      <c r="AC13" s="51">
        <v>0.125</v>
      </c>
      <c r="AD13" s="42">
        <f t="shared" si="0"/>
        <v>1.20625</v>
      </c>
      <c r="AE13" s="42">
        <f t="shared" si="1"/>
        <v>11.680096153846154</v>
      </c>
      <c r="AF13" s="41">
        <v>0.05</v>
      </c>
      <c r="AG13" s="42">
        <f t="shared" si="2"/>
        <v>1.0890000000000002</v>
      </c>
      <c r="AH13" s="41">
        <v>0.06</v>
      </c>
      <c r="AI13" s="39">
        <f t="shared" si="3"/>
        <v>1.3068</v>
      </c>
      <c r="AJ13" s="42">
        <f t="shared" si="11"/>
        <v>1.4109999999999978</v>
      </c>
      <c r="AK13" s="41">
        <v>0.08</v>
      </c>
      <c r="AL13" s="42">
        <f t="shared" si="4"/>
        <v>1.7424000000000002</v>
      </c>
      <c r="AM13" s="41">
        <v>7.0000000000000007E-2</v>
      </c>
      <c r="AN13" s="39">
        <f t="shared" si="12"/>
        <v>1.5246000000000002</v>
      </c>
      <c r="AO13" s="41">
        <v>0</v>
      </c>
      <c r="AP13" s="42">
        <f t="shared" si="5"/>
        <v>0</v>
      </c>
      <c r="AQ13" s="39">
        <f t="shared" si="13"/>
        <v>7.0737999999999985</v>
      </c>
      <c r="AR13" s="42">
        <f t="shared" si="6"/>
        <v>18.753896153846153</v>
      </c>
      <c r="AS13" s="52">
        <f t="shared" si="7"/>
        <v>0.1389395705304797</v>
      </c>
      <c r="AT13" s="6">
        <v>21.78</v>
      </c>
      <c r="AU13" s="42">
        <f t="shared" si="14"/>
        <v>22.869000000000003</v>
      </c>
      <c r="AV13" s="44">
        <v>49.99</v>
      </c>
      <c r="AW13" s="43">
        <f t="shared" si="15"/>
        <v>0.5425285057011402</v>
      </c>
      <c r="AX13" s="5">
        <v>4069</v>
      </c>
      <c r="AY13" s="39">
        <f>IF(ISERROR(AR13*AX13),"",AR13*AX13)</f>
        <v>76309.603449999995</v>
      </c>
      <c r="AZ13" s="42">
        <f>IF(ISERROR(AT13*AX13),"",AT13*AX13)</f>
        <v>88622.82</v>
      </c>
      <c r="BA13" s="2"/>
    </row>
    <row r="14" spans="1:53" ht="15" customHeight="1" x14ac:dyDescent="0.35">
      <c r="A14" s="46">
        <v>13</v>
      </c>
      <c r="B14" s="47"/>
      <c r="C14" s="47"/>
      <c r="D14" s="28" t="s">
        <v>52</v>
      </c>
      <c r="E14" s="28" t="s">
        <v>53</v>
      </c>
      <c r="F14" s="29"/>
      <c r="G14" s="28" t="s">
        <v>54</v>
      </c>
      <c r="H14" s="28" t="s">
        <v>55</v>
      </c>
      <c r="I14" s="28" t="s">
        <v>56</v>
      </c>
      <c r="J14" s="30" t="s">
        <v>63</v>
      </c>
      <c r="K14" s="28" t="s">
        <v>67</v>
      </c>
      <c r="L14" s="47"/>
      <c r="M14" s="47"/>
      <c r="N14" s="28" t="s">
        <v>59</v>
      </c>
      <c r="O14" s="31"/>
      <c r="P14" s="32">
        <v>10.65</v>
      </c>
      <c r="Q14" s="28" t="s">
        <v>60</v>
      </c>
      <c r="R14" s="47">
        <v>30</v>
      </c>
      <c r="S14" s="5">
        <v>25</v>
      </c>
      <c r="T14" s="5">
        <v>20</v>
      </c>
      <c r="U14" s="48"/>
      <c r="V14" s="33">
        <v>1</v>
      </c>
      <c r="W14" s="49">
        <f t="shared" si="8"/>
        <v>1.4999999999999999E-2</v>
      </c>
      <c r="X14" s="35">
        <v>65</v>
      </c>
      <c r="Y14" s="37">
        <f t="shared" si="9"/>
        <v>4333.3333333333339</v>
      </c>
      <c r="Z14" s="38">
        <v>4200</v>
      </c>
      <c r="AA14" s="42">
        <f t="shared" si="10"/>
        <v>0.96923076923076912</v>
      </c>
      <c r="AB14" s="50" t="s">
        <v>61</v>
      </c>
      <c r="AC14" s="51">
        <v>0.125</v>
      </c>
      <c r="AD14" s="42">
        <f t="shared" si="0"/>
        <v>1.33125</v>
      </c>
      <c r="AE14" s="42">
        <f t="shared" si="1"/>
        <v>12.95048076923077</v>
      </c>
      <c r="AF14" s="41">
        <v>0.05</v>
      </c>
      <c r="AG14" s="42">
        <f t="shared" si="2"/>
        <v>1.2150000000000001</v>
      </c>
      <c r="AH14" s="41">
        <v>0.06</v>
      </c>
      <c r="AI14" s="39">
        <f t="shared" si="3"/>
        <v>1.458</v>
      </c>
      <c r="AJ14" s="42">
        <f t="shared" si="11"/>
        <v>1.2850000000000001</v>
      </c>
      <c r="AK14" s="41">
        <v>0.08</v>
      </c>
      <c r="AL14" s="42">
        <f t="shared" si="4"/>
        <v>1.9440000000000002</v>
      </c>
      <c r="AM14" s="41">
        <v>7.0000000000000007E-2</v>
      </c>
      <c r="AN14" s="39">
        <f t="shared" si="12"/>
        <v>1.7010000000000003</v>
      </c>
      <c r="AO14" s="41">
        <v>0</v>
      </c>
      <c r="AP14" s="42">
        <f t="shared" si="5"/>
        <v>0</v>
      </c>
      <c r="AQ14" s="39">
        <f t="shared" si="13"/>
        <v>7.6030000000000006</v>
      </c>
      <c r="AR14" s="42">
        <f t="shared" si="6"/>
        <v>20.55348076923077</v>
      </c>
      <c r="AS14" s="52">
        <f t="shared" si="7"/>
        <v>0.15417774612219054</v>
      </c>
      <c r="AT14" s="6">
        <v>24.3</v>
      </c>
      <c r="AU14" s="42">
        <f t="shared" si="14"/>
        <v>25.515000000000001</v>
      </c>
      <c r="AV14" s="44">
        <v>54.99</v>
      </c>
      <c r="AW14" s="43">
        <f t="shared" si="15"/>
        <v>0.53600654664484448</v>
      </c>
      <c r="AX14" s="5">
        <v>26231</v>
      </c>
      <c r="AY14" s="39">
        <f>IF(ISERROR(AR14*AX14),"",AR14*AX14)</f>
        <v>539138.35405769234</v>
      </c>
      <c r="AZ14" s="42">
        <f>IF(ISERROR(AT14*AX14),"",AT14*AX14)</f>
        <v>637413.30000000005</v>
      </c>
      <c r="BA14" s="2"/>
    </row>
    <row r="15" spans="1:53" ht="15" customHeight="1" x14ac:dyDescent="0.35">
      <c r="A15" s="46">
        <v>14</v>
      </c>
      <c r="B15" s="47"/>
      <c r="C15" s="47"/>
      <c r="D15" s="28" t="s">
        <v>52</v>
      </c>
      <c r="E15" s="28" t="s">
        <v>53</v>
      </c>
      <c r="F15" s="29"/>
      <c r="G15" s="28" t="s">
        <v>54</v>
      </c>
      <c r="H15" s="28" t="s">
        <v>55</v>
      </c>
      <c r="I15" s="28" t="s">
        <v>56</v>
      </c>
      <c r="J15" s="30" t="s">
        <v>64</v>
      </c>
      <c r="K15" s="28" t="s">
        <v>67</v>
      </c>
      <c r="L15" s="47"/>
      <c r="M15" s="47"/>
      <c r="N15" s="28" t="s">
        <v>59</v>
      </c>
      <c r="O15" s="31"/>
      <c r="P15" s="32">
        <v>12.5</v>
      </c>
      <c r="Q15" s="28" t="s">
        <v>60</v>
      </c>
      <c r="R15" s="47">
        <v>30</v>
      </c>
      <c r="S15" s="5">
        <v>25</v>
      </c>
      <c r="T15" s="5">
        <v>23</v>
      </c>
      <c r="U15" s="48"/>
      <c r="V15" s="33">
        <v>1</v>
      </c>
      <c r="W15" s="49">
        <f t="shared" si="8"/>
        <v>1.7250000000000001E-2</v>
      </c>
      <c r="X15" s="35">
        <v>65</v>
      </c>
      <c r="Y15" s="37">
        <f t="shared" si="9"/>
        <v>3768.115942028985</v>
      </c>
      <c r="Z15" s="38">
        <v>4200</v>
      </c>
      <c r="AA15" s="42">
        <f t="shared" si="10"/>
        <v>1.1146153846153848</v>
      </c>
      <c r="AB15" s="50" t="s">
        <v>61</v>
      </c>
      <c r="AC15" s="51">
        <v>0.125</v>
      </c>
      <c r="AD15" s="42">
        <f t="shared" si="0"/>
        <v>1.5625</v>
      </c>
      <c r="AE15" s="42">
        <f t="shared" si="1"/>
        <v>15.177115384615385</v>
      </c>
      <c r="AF15" s="41">
        <v>0.05</v>
      </c>
      <c r="AG15" s="42">
        <f t="shared" si="2"/>
        <v>1.4490000000000003</v>
      </c>
      <c r="AH15" s="41">
        <v>0.06</v>
      </c>
      <c r="AI15" s="39">
        <f t="shared" si="3"/>
        <v>1.7388000000000001</v>
      </c>
      <c r="AJ15" s="42">
        <f t="shared" si="11"/>
        <v>1.0509999999999984</v>
      </c>
      <c r="AK15" s="41">
        <v>0.08</v>
      </c>
      <c r="AL15" s="42">
        <f t="shared" si="4"/>
        <v>2.3184000000000005</v>
      </c>
      <c r="AM15" s="41">
        <v>7.0000000000000007E-2</v>
      </c>
      <c r="AN15" s="39">
        <f t="shared" si="12"/>
        <v>2.0286000000000004</v>
      </c>
      <c r="AO15" s="41">
        <v>0</v>
      </c>
      <c r="AP15" s="42">
        <f t="shared" si="5"/>
        <v>0</v>
      </c>
      <c r="AQ15" s="39">
        <f t="shared" si="13"/>
        <v>8.585799999999999</v>
      </c>
      <c r="AR15" s="42">
        <f t="shared" si="6"/>
        <v>23.762915384615383</v>
      </c>
      <c r="AS15" s="52">
        <f t="shared" si="7"/>
        <v>0.18002362371927608</v>
      </c>
      <c r="AT15" s="6">
        <v>28.980000000000004</v>
      </c>
      <c r="AU15" s="42">
        <f t="shared" si="14"/>
        <v>30.429000000000006</v>
      </c>
      <c r="AV15" s="44">
        <v>64.989999999999995</v>
      </c>
      <c r="AW15" s="43">
        <f t="shared" si="15"/>
        <v>0.53178950607785802</v>
      </c>
      <c r="AX15" s="5">
        <v>10940</v>
      </c>
      <c r="AY15" s="39">
        <f>IF(ISERROR(AR15*AX15),"",AR15*AX15)</f>
        <v>259966.2943076923</v>
      </c>
      <c r="AZ15" s="42">
        <f>IF(ISERROR(AT15*AX15),"",AT15*AX15)</f>
        <v>317041.20000000007</v>
      </c>
      <c r="BA15" s="2"/>
    </row>
    <row r="16" spans="1:53" ht="15" customHeight="1" x14ac:dyDescent="0.35">
      <c r="A16" s="46">
        <v>15</v>
      </c>
      <c r="B16" s="47"/>
      <c r="C16" s="47"/>
      <c r="D16" s="28" t="s">
        <v>52</v>
      </c>
      <c r="E16" s="28" t="s">
        <v>53</v>
      </c>
      <c r="F16" s="29"/>
      <c r="G16" s="28" t="s">
        <v>54</v>
      </c>
      <c r="H16" s="28" t="s">
        <v>55</v>
      </c>
      <c r="I16" s="28" t="s">
        <v>56</v>
      </c>
      <c r="J16" s="30" t="s">
        <v>65</v>
      </c>
      <c r="K16" s="28" t="s">
        <v>67</v>
      </c>
      <c r="L16" s="47"/>
      <c r="M16" s="47"/>
      <c r="N16" s="28" t="s">
        <v>59</v>
      </c>
      <c r="O16" s="31"/>
      <c r="P16" s="32">
        <v>12.7</v>
      </c>
      <c r="Q16" s="28" t="s">
        <v>60</v>
      </c>
      <c r="R16" s="47">
        <v>30</v>
      </c>
      <c r="S16" s="5">
        <v>25</v>
      </c>
      <c r="T16" s="5">
        <v>23</v>
      </c>
      <c r="U16" s="48"/>
      <c r="V16" s="33">
        <v>1</v>
      </c>
      <c r="W16" s="49">
        <f t="shared" si="8"/>
        <v>1.7250000000000001E-2</v>
      </c>
      <c r="X16" s="35">
        <v>65</v>
      </c>
      <c r="Y16" s="37">
        <f t="shared" si="9"/>
        <v>3768.115942028985</v>
      </c>
      <c r="Z16" s="38">
        <v>4200</v>
      </c>
      <c r="AA16" s="42">
        <f t="shared" si="10"/>
        <v>1.1146153846153848</v>
      </c>
      <c r="AB16" s="50" t="s">
        <v>61</v>
      </c>
      <c r="AC16" s="51">
        <v>0.125</v>
      </c>
      <c r="AD16" s="42">
        <f t="shared" si="0"/>
        <v>1.5874999999999999</v>
      </c>
      <c r="AE16" s="42">
        <f t="shared" si="1"/>
        <v>15.402115384615385</v>
      </c>
      <c r="AF16" s="41">
        <v>0.05</v>
      </c>
      <c r="AG16" s="42">
        <f t="shared" si="2"/>
        <v>1.4490000000000003</v>
      </c>
      <c r="AH16" s="41">
        <v>0.06</v>
      </c>
      <c r="AI16" s="39">
        <f t="shared" si="3"/>
        <v>1.7388000000000001</v>
      </c>
      <c r="AJ16" s="42">
        <f t="shared" si="11"/>
        <v>1.0509999999999984</v>
      </c>
      <c r="AK16" s="41">
        <v>0.08</v>
      </c>
      <c r="AL16" s="42">
        <f t="shared" si="4"/>
        <v>2.3184000000000005</v>
      </c>
      <c r="AM16" s="41">
        <v>7.0000000000000007E-2</v>
      </c>
      <c r="AN16" s="39">
        <f t="shared" si="12"/>
        <v>2.0286000000000004</v>
      </c>
      <c r="AO16" s="41">
        <v>0</v>
      </c>
      <c r="AP16" s="42">
        <f t="shared" si="5"/>
        <v>0</v>
      </c>
      <c r="AQ16" s="39">
        <f t="shared" si="13"/>
        <v>8.585799999999999</v>
      </c>
      <c r="AR16" s="42">
        <f t="shared" si="6"/>
        <v>23.987915384615384</v>
      </c>
      <c r="AS16" s="52">
        <f t="shared" si="7"/>
        <v>0.17225964856399653</v>
      </c>
      <c r="AT16" s="6">
        <v>28.980000000000004</v>
      </c>
      <c r="AU16" s="42">
        <f t="shared" si="14"/>
        <v>30.429000000000006</v>
      </c>
      <c r="AV16" s="44">
        <v>64.989999999999995</v>
      </c>
      <c r="AW16" s="43">
        <f t="shared" si="15"/>
        <v>0.53178950607785802</v>
      </c>
      <c r="AX16" s="5">
        <v>5303</v>
      </c>
      <c r="AY16" s="39">
        <f>IF(ISERROR(AR16*AX16),"",AR16*AX16)</f>
        <v>127207.91528461539</v>
      </c>
      <c r="AZ16" s="42">
        <f>IF(ISERROR(AT16*AX16),"",AT16*AX16)</f>
        <v>153680.94000000003</v>
      </c>
      <c r="BA16" s="2"/>
    </row>
    <row r="17" spans="1:53" ht="15" customHeight="1" x14ac:dyDescent="0.35">
      <c r="A17" s="46">
        <v>16</v>
      </c>
      <c r="B17" s="47"/>
      <c r="C17" s="47"/>
      <c r="D17" s="28" t="s">
        <v>52</v>
      </c>
      <c r="E17" s="28" t="s">
        <v>53</v>
      </c>
      <c r="F17" s="29"/>
      <c r="G17" s="28" t="s">
        <v>54</v>
      </c>
      <c r="H17" s="28" t="s">
        <v>55</v>
      </c>
      <c r="I17" s="28" t="s">
        <v>56</v>
      </c>
      <c r="J17" s="30" t="s">
        <v>57</v>
      </c>
      <c r="K17" s="28" t="s">
        <v>68</v>
      </c>
      <c r="L17" s="47"/>
      <c r="M17" s="47"/>
      <c r="N17" s="28" t="s">
        <v>59</v>
      </c>
      <c r="O17" s="31"/>
      <c r="P17" s="32">
        <v>7.5</v>
      </c>
      <c r="Q17" s="28" t="s">
        <v>60</v>
      </c>
      <c r="R17" s="47">
        <v>30</v>
      </c>
      <c r="S17" s="5">
        <v>25</v>
      </c>
      <c r="T17" s="53">
        <v>14</v>
      </c>
      <c r="U17" s="48"/>
      <c r="V17" s="33">
        <v>1</v>
      </c>
      <c r="W17" s="49">
        <f t="shared" si="8"/>
        <v>1.0500000000000001E-2</v>
      </c>
      <c r="X17" s="35">
        <v>65</v>
      </c>
      <c r="Y17" s="37">
        <f t="shared" si="9"/>
        <v>6190.4761904761899</v>
      </c>
      <c r="Z17" s="38">
        <v>4200</v>
      </c>
      <c r="AA17" s="42">
        <f t="shared" si="10"/>
        <v>0.67846153846153856</v>
      </c>
      <c r="AB17" s="50" t="s">
        <v>61</v>
      </c>
      <c r="AC17" s="51">
        <v>0.125</v>
      </c>
      <c r="AD17" s="42">
        <f t="shared" si="0"/>
        <v>0.9375</v>
      </c>
      <c r="AE17" s="42">
        <f t="shared" si="1"/>
        <v>9.1159615384615389</v>
      </c>
      <c r="AF17" s="41">
        <v>0.05</v>
      </c>
      <c r="AG17" s="42">
        <f t="shared" si="2"/>
        <v>0.9900000000000001</v>
      </c>
      <c r="AH17" s="41">
        <v>0.06</v>
      </c>
      <c r="AI17" s="39">
        <f t="shared" si="3"/>
        <v>1.1879999999999999</v>
      </c>
      <c r="AJ17" s="42">
        <f t="shared" si="11"/>
        <v>1.509999999999998</v>
      </c>
      <c r="AK17" s="41">
        <v>0.08</v>
      </c>
      <c r="AL17" s="42">
        <f t="shared" si="4"/>
        <v>1.5840000000000001</v>
      </c>
      <c r="AM17" s="41">
        <v>7.0000000000000007E-2</v>
      </c>
      <c r="AN17" s="39">
        <f t="shared" si="12"/>
        <v>1.3860000000000001</v>
      </c>
      <c r="AO17" s="41">
        <v>0</v>
      </c>
      <c r="AP17" s="42">
        <f t="shared" si="5"/>
        <v>0</v>
      </c>
      <c r="AQ17" s="39">
        <f t="shared" si="13"/>
        <v>6.6579999999999986</v>
      </c>
      <c r="AR17" s="42">
        <f t="shared" si="6"/>
        <v>15.773961538461538</v>
      </c>
      <c r="AS17" s="52">
        <f t="shared" si="7"/>
        <v>0.20333527583527586</v>
      </c>
      <c r="AT17" s="6">
        <v>19.8</v>
      </c>
      <c r="AU17" s="42">
        <f t="shared" si="14"/>
        <v>20.790000000000003</v>
      </c>
      <c r="AV17" s="44">
        <v>44.99</v>
      </c>
      <c r="AW17" s="43">
        <f t="shared" si="15"/>
        <v>0.53789731051344736</v>
      </c>
      <c r="AX17" s="5">
        <v>2669</v>
      </c>
      <c r="AY17" s="39">
        <f>IF(ISERROR(AR17*AX17),"",AR17*AX17)</f>
        <v>42100.703346153845</v>
      </c>
      <c r="AZ17" s="42">
        <f>IF(ISERROR(AT17*AX17),"",AT17*AX17)</f>
        <v>52846.200000000004</v>
      </c>
      <c r="BA17" s="2"/>
    </row>
    <row r="18" spans="1:53" ht="15" customHeight="1" x14ac:dyDescent="0.35">
      <c r="A18" s="46">
        <v>17</v>
      </c>
      <c r="B18" s="47"/>
      <c r="C18" s="47"/>
      <c r="D18" s="28" t="s">
        <v>52</v>
      </c>
      <c r="E18" s="28" t="s">
        <v>53</v>
      </c>
      <c r="F18" s="29"/>
      <c r="G18" s="28" t="s">
        <v>54</v>
      </c>
      <c r="H18" s="28" t="s">
        <v>55</v>
      </c>
      <c r="I18" s="28" t="s">
        <v>56</v>
      </c>
      <c r="J18" s="30" t="s">
        <v>62</v>
      </c>
      <c r="K18" s="28" t="s">
        <v>68</v>
      </c>
      <c r="L18" s="47"/>
      <c r="M18" s="47"/>
      <c r="N18" s="28" t="s">
        <v>59</v>
      </c>
      <c r="O18" s="31"/>
      <c r="P18" s="32">
        <v>9.65</v>
      </c>
      <c r="Q18" s="28" t="s">
        <v>60</v>
      </c>
      <c r="R18" s="47">
        <v>30</v>
      </c>
      <c r="S18" s="5">
        <v>25</v>
      </c>
      <c r="T18" s="5">
        <v>17</v>
      </c>
      <c r="U18" s="48"/>
      <c r="V18" s="33">
        <v>1</v>
      </c>
      <c r="W18" s="49">
        <f t="shared" si="8"/>
        <v>1.2749999999999999E-2</v>
      </c>
      <c r="X18" s="35">
        <v>65</v>
      </c>
      <c r="Y18" s="37">
        <f t="shared" si="9"/>
        <v>5098.0392156862745</v>
      </c>
      <c r="Z18" s="38">
        <v>4200</v>
      </c>
      <c r="AA18" s="42">
        <f t="shared" si="10"/>
        <v>0.82384615384615389</v>
      </c>
      <c r="AB18" s="50" t="s">
        <v>61</v>
      </c>
      <c r="AC18" s="51">
        <v>0.125</v>
      </c>
      <c r="AD18" s="42">
        <f t="shared" si="0"/>
        <v>1.20625</v>
      </c>
      <c r="AE18" s="42">
        <f t="shared" si="1"/>
        <v>11.680096153846154</v>
      </c>
      <c r="AF18" s="41">
        <v>0.05</v>
      </c>
      <c r="AG18" s="42">
        <f t="shared" si="2"/>
        <v>1.0890000000000002</v>
      </c>
      <c r="AH18" s="41">
        <v>0.06</v>
      </c>
      <c r="AI18" s="39">
        <f t="shared" si="3"/>
        <v>1.3068</v>
      </c>
      <c r="AJ18" s="42">
        <f t="shared" si="11"/>
        <v>1.4109999999999978</v>
      </c>
      <c r="AK18" s="41">
        <v>0.08</v>
      </c>
      <c r="AL18" s="42">
        <f t="shared" si="4"/>
        <v>1.7424000000000002</v>
      </c>
      <c r="AM18" s="41">
        <v>7.0000000000000007E-2</v>
      </c>
      <c r="AN18" s="39">
        <f t="shared" si="12"/>
        <v>1.5246000000000002</v>
      </c>
      <c r="AO18" s="41">
        <v>0</v>
      </c>
      <c r="AP18" s="42">
        <f t="shared" si="5"/>
        <v>0</v>
      </c>
      <c r="AQ18" s="39">
        <f t="shared" si="13"/>
        <v>7.0737999999999985</v>
      </c>
      <c r="AR18" s="42">
        <f t="shared" si="6"/>
        <v>18.753896153846153</v>
      </c>
      <c r="AS18" s="52">
        <f t="shared" si="7"/>
        <v>0.1389395705304797</v>
      </c>
      <c r="AT18" s="6">
        <v>21.78</v>
      </c>
      <c r="AU18" s="42">
        <f t="shared" si="14"/>
        <v>22.869000000000003</v>
      </c>
      <c r="AV18" s="44">
        <v>49.99</v>
      </c>
      <c r="AW18" s="43">
        <f t="shared" si="15"/>
        <v>0.5425285057011402</v>
      </c>
      <c r="AX18" s="5">
        <v>4069</v>
      </c>
      <c r="AY18" s="39">
        <f>IF(ISERROR(AR18*AX18),"",AR18*AX18)</f>
        <v>76309.603449999995</v>
      </c>
      <c r="AZ18" s="42">
        <f>IF(ISERROR(AT18*AX18),"",AT18*AX18)</f>
        <v>88622.82</v>
      </c>
      <c r="BA18" s="2"/>
    </row>
    <row r="19" spans="1:53" ht="15" customHeight="1" x14ac:dyDescent="0.35">
      <c r="A19" s="46">
        <v>18</v>
      </c>
      <c r="B19" s="47"/>
      <c r="C19" s="47"/>
      <c r="D19" s="28" t="s">
        <v>52</v>
      </c>
      <c r="E19" s="28" t="s">
        <v>53</v>
      </c>
      <c r="F19" s="29"/>
      <c r="G19" s="28" t="s">
        <v>54</v>
      </c>
      <c r="H19" s="28" t="s">
        <v>55</v>
      </c>
      <c r="I19" s="28" t="s">
        <v>56</v>
      </c>
      <c r="J19" s="30" t="s">
        <v>63</v>
      </c>
      <c r="K19" s="28" t="s">
        <v>68</v>
      </c>
      <c r="L19" s="47"/>
      <c r="M19" s="47"/>
      <c r="N19" s="28" t="s">
        <v>59</v>
      </c>
      <c r="O19" s="31"/>
      <c r="P19" s="32">
        <v>10.65</v>
      </c>
      <c r="Q19" s="28" t="s">
        <v>60</v>
      </c>
      <c r="R19" s="47">
        <v>30</v>
      </c>
      <c r="S19" s="5">
        <v>25</v>
      </c>
      <c r="T19" s="5">
        <v>20</v>
      </c>
      <c r="U19" s="48"/>
      <c r="V19" s="33">
        <v>1</v>
      </c>
      <c r="W19" s="49">
        <f t="shared" si="8"/>
        <v>1.4999999999999999E-2</v>
      </c>
      <c r="X19" s="35">
        <v>65</v>
      </c>
      <c r="Y19" s="37">
        <f t="shared" si="9"/>
        <v>4333.3333333333339</v>
      </c>
      <c r="Z19" s="38">
        <v>4200</v>
      </c>
      <c r="AA19" s="42">
        <f t="shared" si="10"/>
        <v>0.96923076923076912</v>
      </c>
      <c r="AB19" s="50" t="s">
        <v>61</v>
      </c>
      <c r="AC19" s="51">
        <v>0.125</v>
      </c>
      <c r="AD19" s="42">
        <f t="shared" si="0"/>
        <v>1.33125</v>
      </c>
      <c r="AE19" s="42">
        <f t="shared" si="1"/>
        <v>12.95048076923077</v>
      </c>
      <c r="AF19" s="41">
        <v>0.05</v>
      </c>
      <c r="AG19" s="42">
        <f t="shared" si="2"/>
        <v>1.2150000000000001</v>
      </c>
      <c r="AH19" s="41">
        <v>0.06</v>
      </c>
      <c r="AI19" s="39">
        <f t="shared" si="3"/>
        <v>1.458</v>
      </c>
      <c r="AJ19" s="42">
        <f t="shared" si="11"/>
        <v>1.2850000000000001</v>
      </c>
      <c r="AK19" s="41">
        <v>0.08</v>
      </c>
      <c r="AL19" s="42">
        <f t="shared" si="4"/>
        <v>1.9440000000000002</v>
      </c>
      <c r="AM19" s="41">
        <v>7.0000000000000007E-2</v>
      </c>
      <c r="AN19" s="39">
        <f t="shared" si="12"/>
        <v>1.7010000000000003</v>
      </c>
      <c r="AO19" s="41">
        <v>0</v>
      </c>
      <c r="AP19" s="42">
        <f t="shared" si="5"/>
        <v>0</v>
      </c>
      <c r="AQ19" s="39">
        <f t="shared" si="13"/>
        <v>7.6030000000000006</v>
      </c>
      <c r="AR19" s="42">
        <f t="shared" si="6"/>
        <v>20.55348076923077</v>
      </c>
      <c r="AS19" s="52">
        <f t="shared" si="7"/>
        <v>0.15417774612219054</v>
      </c>
      <c r="AT19" s="6">
        <v>24.3</v>
      </c>
      <c r="AU19" s="42">
        <f t="shared" si="14"/>
        <v>25.515000000000001</v>
      </c>
      <c r="AV19" s="44">
        <v>54.99</v>
      </c>
      <c r="AW19" s="43">
        <f t="shared" si="15"/>
        <v>0.53600654664484448</v>
      </c>
      <c r="AX19" s="5">
        <v>26231</v>
      </c>
      <c r="AY19" s="39">
        <f>IF(ISERROR(AR19*AX19),"",AR19*AX19)</f>
        <v>539138.35405769234</v>
      </c>
      <c r="AZ19" s="42">
        <f>IF(ISERROR(AT19*AX19),"",AT19*AX19)</f>
        <v>637413.30000000005</v>
      </c>
      <c r="BA19" s="2"/>
    </row>
    <row r="20" spans="1:53" ht="15" customHeight="1" x14ac:dyDescent="0.35">
      <c r="A20" s="46">
        <v>19</v>
      </c>
      <c r="B20" s="47"/>
      <c r="C20" s="47"/>
      <c r="D20" s="28" t="s">
        <v>52</v>
      </c>
      <c r="E20" s="28" t="s">
        <v>53</v>
      </c>
      <c r="F20" s="29"/>
      <c r="G20" s="28" t="s">
        <v>54</v>
      </c>
      <c r="H20" s="28" t="s">
        <v>55</v>
      </c>
      <c r="I20" s="28" t="s">
        <v>56</v>
      </c>
      <c r="J20" s="30" t="s">
        <v>64</v>
      </c>
      <c r="K20" s="28" t="s">
        <v>68</v>
      </c>
      <c r="L20" s="47"/>
      <c r="M20" s="47"/>
      <c r="N20" s="28" t="s">
        <v>59</v>
      </c>
      <c r="O20" s="31"/>
      <c r="P20" s="32">
        <v>12.5</v>
      </c>
      <c r="Q20" s="28" t="s">
        <v>60</v>
      </c>
      <c r="R20" s="47">
        <v>30</v>
      </c>
      <c r="S20" s="5">
        <v>25</v>
      </c>
      <c r="T20" s="5">
        <v>23</v>
      </c>
      <c r="U20" s="48"/>
      <c r="V20" s="33">
        <v>1</v>
      </c>
      <c r="W20" s="49">
        <f t="shared" si="8"/>
        <v>1.7250000000000001E-2</v>
      </c>
      <c r="X20" s="35">
        <v>65</v>
      </c>
      <c r="Y20" s="37">
        <f t="shared" si="9"/>
        <v>3768.115942028985</v>
      </c>
      <c r="Z20" s="38">
        <v>4200</v>
      </c>
      <c r="AA20" s="42">
        <f t="shared" si="10"/>
        <v>1.1146153846153848</v>
      </c>
      <c r="AB20" s="50" t="s">
        <v>61</v>
      </c>
      <c r="AC20" s="51">
        <v>0.125</v>
      </c>
      <c r="AD20" s="42">
        <f t="shared" si="0"/>
        <v>1.5625</v>
      </c>
      <c r="AE20" s="42">
        <f t="shared" si="1"/>
        <v>15.177115384615385</v>
      </c>
      <c r="AF20" s="41">
        <v>0.05</v>
      </c>
      <c r="AG20" s="42">
        <f t="shared" si="2"/>
        <v>1.4490000000000003</v>
      </c>
      <c r="AH20" s="41">
        <v>0.06</v>
      </c>
      <c r="AI20" s="39">
        <f t="shared" si="3"/>
        <v>1.7388000000000001</v>
      </c>
      <c r="AJ20" s="42">
        <f t="shared" si="11"/>
        <v>1.0509999999999984</v>
      </c>
      <c r="AK20" s="41">
        <v>0.08</v>
      </c>
      <c r="AL20" s="42">
        <f t="shared" si="4"/>
        <v>2.3184000000000005</v>
      </c>
      <c r="AM20" s="41">
        <v>7.0000000000000007E-2</v>
      </c>
      <c r="AN20" s="39">
        <f t="shared" si="12"/>
        <v>2.0286000000000004</v>
      </c>
      <c r="AO20" s="41">
        <v>0</v>
      </c>
      <c r="AP20" s="42">
        <f t="shared" si="5"/>
        <v>0</v>
      </c>
      <c r="AQ20" s="39">
        <f t="shared" si="13"/>
        <v>8.585799999999999</v>
      </c>
      <c r="AR20" s="42">
        <f t="shared" si="6"/>
        <v>23.762915384615383</v>
      </c>
      <c r="AS20" s="52">
        <f t="shared" si="7"/>
        <v>0.18002362371927608</v>
      </c>
      <c r="AT20" s="6">
        <v>28.980000000000004</v>
      </c>
      <c r="AU20" s="42">
        <f t="shared" si="14"/>
        <v>30.429000000000006</v>
      </c>
      <c r="AV20" s="44">
        <v>64.989999999999995</v>
      </c>
      <c r="AW20" s="43">
        <f t="shared" si="15"/>
        <v>0.53178950607785802</v>
      </c>
      <c r="AX20" s="5">
        <v>10940</v>
      </c>
      <c r="AY20" s="39">
        <f>IF(ISERROR(AR20*AX20),"",AR20*AX20)</f>
        <v>259966.2943076923</v>
      </c>
      <c r="AZ20" s="42">
        <f>IF(ISERROR(AT20*AX20),"",AT20*AX20)</f>
        <v>317041.20000000007</v>
      </c>
      <c r="BA20" s="2"/>
    </row>
    <row r="21" spans="1:53" ht="15" customHeight="1" x14ac:dyDescent="0.35">
      <c r="A21" s="46">
        <v>20</v>
      </c>
      <c r="B21" s="47"/>
      <c r="C21" s="47"/>
      <c r="D21" s="28" t="s">
        <v>52</v>
      </c>
      <c r="E21" s="28" t="s">
        <v>53</v>
      </c>
      <c r="F21" s="29"/>
      <c r="G21" s="28" t="s">
        <v>54</v>
      </c>
      <c r="H21" s="28" t="s">
        <v>55</v>
      </c>
      <c r="I21" s="28" t="s">
        <v>56</v>
      </c>
      <c r="J21" s="30" t="s">
        <v>65</v>
      </c>
      <c r="K21" s="28" t="s">
        <v>68</v>
      </c>
      <c r="L21" s="47"/>
      <c r="M21" s="47"/>
      <c r="N21" s="28" t="s">
        <v>59</v>
      </c>
      <c r="O21" s="31"/>
      <c r="P21" s="32">
        <v>12.7</v>
      </c>
      <c r="Q21" s="28" t="s">
        <v>60</v>
      </c>
      <c r="R21" s="47">
        <v>30</v>
      </c>
      <c r="S21" s="5">
        <v>25</v>
      </c>
      <c r="T21" s="5">
        <v>23</v>
      </c>
      <c r="U21" s="48"/>
      <c r="V21" s="33">
        <v>1</v>
      </c>
      <c r="W21" s="49">
        <f t="shared" si="8"/>
        <v>1.7250000000000001E-2</v>
      </c>
      <c r="X21" s="35">
        <v>65</v>
      </c>
      <c r="Y21" s="37">
        <f t="shared" si="9"/>
        <v>3768.115942028985</v>
      </c>
      <c r="Z21" s="38">
        <v>4200</v>
      </c>
      <c r="AA21" s="42">
        <f t="shared" si="10"/>
        <v>1.1146153846153848</v>
      </c>
      <c r="AB21" s="50" t="s">
        <v>61</v>
      </c>
      <c r="AC21" s="51">
        <v>0.125</v>
      </c>
      <c r="AD21" s="42">
        <f t="shared" si="0"/>
        <v>1.5874999999999999</v>
      </c>
      <c r="AE21" s="42">
        <f t="shared" si="1"/>
        <v>15.402115384615385</v>
      </c>
      <c r="AF21" s="41">
        <v>0.05</v>
      </c>
      <c r="AG21" s="42">
        <f t="shared" si="2"/>
        <v>1.4490000000000003</v>
      </c>
      <c r="AH21" s="41">
        <v>0.06</v>
      </c>
      <c r="AI21" s="39">
        <f t="shared" si="3"/>
        <v>1.7388000000000001</v>
      </c>
      <c r="AJ21" s="42">
        <f t="shared" si="11"/>
        <v>1.0509999999999984</v>
      </c>
      <c r="AK21" s="41">
        <v>0.08</v>
      </c>
      <c r="AL21" s="42">
        <f t="shared" si="4"/>
        <v>2.3184000000000005</v>
      </c>
      <c r="AM21" s="41">
        <v>7.0000000000000007E-2</v>
      </c>
      <c r="AN21" s="39">
        <f t="shared" si="12"/>
        <v>2.0286000000000004</v>
      </c>
      <c r="AO21" s="41">
        <v>0</v>
      </c>
      <c r="AP21" s="42">
        <f t="shared" si="5"/>
        <v>0</v>
      </c>
      <c r="AQ21" s="39">
        <f t="shared" si="13"/>
        <v>8.585799999999999</v>
      </c>
      <c r="AR21" s="42">
        <f t="shared" si="6"/>
        <v>23.987915384615384</v>
      </c>
      <c r="AS21" s="52">
        <f t="shared" si="7"/>
        <v>0.17225964856399653</v>
      </c>
      <c r="AT21" s="6">
        <v>28.980000000000004</v>
      </c>
      <c r="AU21" s="42">
        <f t="shared" si="14"/>
        <v>30.429000000000006</v>
      </c>
      <c r="AV21" s="44">
        <v>64.989999999999995</v>
      </c>
      <c r="AW21" s="43">
        <f t="shared" si="15"/>
        <v>0.53178950607785802</v>
      </c>
      <c r="AX21" s="5">
        <v>5303</v>
      </c>
      <c r="AY21" s="39">
        <f>IF(ISERROR(AR21*AX21),"",AR21*AX21)</f>
        <v>127207.91528461539</v>
      </c>
      <c r="AZ21" s="42">
        <f>IF(ISERROR(AT21*AX21),"",AT21*AX21)</f>
        <v>153680.94000000003</v>
      </c>
      <c r="BA21" s="2"/>
    </row>
    <row r="22" spans="1:53" x14ac:dyDescent="0.35">
      <c r="AT22" s="3"/>
      <c r="AW22" s="4"/>
      <c r="AX22" s="3"/>
      <c r="AY22" s="55"/>
    </row>
  </sheetData>
  <sheetProtection insertRows="0" deleteRows="0" sort="0"/>
  <protectedRanges>
    <protectedRange sqref="AA2:AA5 AV21 AV6 AF3:AG6 AH2:AI6 AD2:AG2 R6:U6 AA6:AE6 AV11 AV16 S22:AT22 AD3:AE5 S23:AV236 L2:Q6 AW2:AW21 AK2:AS21 W2:Y21 AA7:AI21 L7:U21 A2:K236 L22:R236 AX6:AX21 AW22:AY22" name="Range1"/>
    <protectedRange sqref="R2:U5" name="Range1_2"/>
    <protectedRange sqref="Z2:Z6 Z7:Z21" name="Range1_3"/>
    <protectedRange sqref="AB2:AC5" name="Range1_4"/>
    <protectedRange sqref="AV2:AV5 AV7:AV10 AV12:AV15 AV17:AV20" name="Range1_5"/>
    <protectedRange sqref="AX2:AX5" name="Range1_6"/>
    <protectedRange sqref="AJ2:AJ6 AJ7:AJ21" name="Range1_1"/>
    <protectedRange sqref="AU2:AU6 AU7:AU21" name="Range1_7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2025-05-12T22:45:32Z</dcterms:created>
  <dcterms:modified xsi:type="dcterms:W3CDTF">2025-05-12T22:55:20Z</dcterms:modified>
</cp:coreProperties>
</file>