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DE3AD34-27B2-4B74-9491-B76AC50FC3F9}" xr6:coauthVersionLast="47" xr6:coauthVersionMax="47" xr10:uidLastSave="{00000000-0000-0000-0000-000000000000}"/>
  <bookViews>
    <workbookView xWindow="-110" yWindow="-110" windowWidth="19420" windowHeight="10300" xr2:uid="{1F21F0DB-AAFF-49F4-89C9-ECCC731210F5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7" i="1" l="1"/>
  <c r="AX7" i="1"/>
  <c r="AR7" i="1"/>
  <c r="AO7" i="1"/>
  <c r="AM7" i="1"/>
  <c r="AK7" i="1"/>
  <c r="AI7" i="1"/>
  <c r="AG7" i="1"/>
  <c r="AD7" i="1"/>
  <c r="W7" i="1"/>
  <c r="Y7" i="1" s="1"/>
  <c r="AA7" i="1" s="1"/>
  <c r="AE7" i="1" s="1"/>
  <c r="BA6" i="1"/>
  <c r="AX6" i="1"/>
  <c r="AR6" i="1"/>
  <c r="AO6" i="1"/>
  <c r="AM6" i="1"/>
  <c r="AK6" i="1"/>
  <c r="AI6" i="1"/>
  <c r="AG6" i="1"/>
  <c r="AD6" i="1"/>
  <c r="W6" i="1"/>
  <c r="Y6" i="1" s="1"/>
  <c r="AA6" i="1" s="1"/>
  <c r="AE6" i="1" s="1"/>
  <c r="BA5" i="1"/>
  <c r="AX5" i="1"/>
  <c r="AR5" i="1"/>
  <c r="AO5" i="1"/>
  <c r="AM5" i="1"/>
  <c r="AK5" i="1"/>
  <c r="AI5" i="1"/>
  <c r="AG5" i="1"/>
  <c r="AD5" i="1"/>
  <c r="W5" i="1"/>
  <c r="Y5" i="1" s="1"/>
  <c r="AA5" i="1" s="1"/>
  <c r="AE5" i="1" s="1"/>
  <c r="BA4" i="1"/>
  <c r="AX4" i="1"/>
  <c r="AR4" i="1"/>
  <c r="AO4" i="1"/>
  <c r="AM4" i="1"/>
  <c r="AK4" i="1"/>
  <c r="AI4" i="1"/>
  <c r="AG4" i="1"/>
  <c r="AD4" i="1"/>
  <c r="W4" i="1"/>
  <c r="Y4" i="1" s="1"/>
  <c r="AA4" i="1" s="1"/>
  <c r="AE4" i="1" s="1"/>
  <c r="BA3" i="1"/>
  <c r="AX3" i="1"/>
  <c r="AR3" i="1"/>
  <c r="AO3" i="1"/>
  <c r="AM3" i="1"/>
  <c r="AK3" i="1"/>
  <c r="AI3" i="1"/>
  <c r="AG3" i="1"/>
  <c r="AD3" i="1"/>
  <c r="W3" i="1"/>
  <c r="Y3" i="1" s="1"/>
  <c r="AA3" i="1" s="1"/>
  <c r="AE3" i="1" s="1"/>
  <c r="BA2" i="1"/>
  <c r="AX2" i="1"/>
  <c r="AR2" i="1"/>
  <c r="AO2" i="1"/>
  <c r="AM2" i="1"/>
  <c r="AK2" i="1"/>
  <c r="AI2" i="1"/>
  <c r="AG2" i="1"/>
  <c r="AD2" i="1"/>
  <c r="W2" i="1"/>
  <c r="Y2" i="1" s="1"/>
  <c r="AA2" i="1" s="1"/>
  <c r="AE2" i="1" s="1"/>
  <c r="AS7" i="1" l="1"/>
  <c r="AS2" i="1"/>
  <c r="AT2" i="1" s="1"/>
  <c r="AS6" i="1"/>
  <c r="AT6" i="1" s="1"/>
  <c r="AS3" i="1"/>
  <c r="AT3" i="1" s="1"/>
  <c r="AZ3" i="1"/>
  <c r="AU3" i="1"/>
  <c r="AT7" i="1"/>
  <c r="AS4" i="1"/>
  <c r="AT4" i="1" s="1"/>
  <c r="AS5" i="1"/>
  <c r="AT5" i="1" s="1"/>
  <c r="AU6" i="1" l="1"/>
  <c r="AZ6" i="1"/>
  <c r="AZ5" i="1"/>
  <c r="AU5" i="1"/>
  <c r="AZ4" i="1"/>
  <c r="AU4" i="1"/>
  <c r="AZ7" i="1"/>
  <c r="AU7" i="1"/>
  <c r="AZ2" i="1"/>
  <c r="A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FCB059F4-1E07-4A2D-AAC5-1D73F5CABC5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327B75F2-C7AB-4D0B-B12C-D4E994AB0E75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ACA61EBB-D58D-4BB8-A68E-28FBA4BD4A4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FBE6D22A-B124-47EF-AFE9-0E6ED69FCE81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2CDDC89D-7F69-434E-8A6D-A960FF1A14E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F2733A6C-6170-4E0E-9CF0-00D1F5A02493}">
      <text>
        <r>
          <rPr>
            <sz val="11"/>
            <rFont val="Calibri"/>
            <family val="2"/>
          </rPr>
          <t>[JLA Standard Price / Amazon Setup Price]*[DA %]</t>
        </r>
      </text>
    </comment>
    <comment ref="AI1" authorId="0" shapeId="0" xr:uid="{2DD58F79-FB04-4A62-80B6-38C35B45C135}">
      <text>
        <r>
          <rPr>
            <sz val="11"/>
            <rFont val="Calibri"/>
            <family val="2"/>
          </rPr>
          <t>[JLA Standard Price / Amazon Setup Price]*[General Load %]</t>
        </r>
      </text>
    </comment>
    <comment ref="AK1" authorId="0" shapeId="0" xr:uid="{45AE3307-1014-432B-AB2A-FC0D330DCCC0}">
      <text>
        <r>
          <rPr>
            <sz val="11"/>
            <rFont val="Calibri"/>
            <family val="2"/>
          </rPr>
          <t>[JLA Standard Price / Amazon Setup Price]*[Marketing %]</t>
        </r>
      </text>
    </comment>
    <comment ref="AM1" authorId="0" shapeId="0" xr:uid="{A1330353-6B5C-471F-BB13-AA22B7E89582}">
      <text>
        <r>
          <rPr>
            <sz val="11"/>
            <rFont val="Calibri"/>
            <family val="2"/>
          </rPr>
          <t>[JLA Standard Price / Amazon Setup Price]*[Freight Allowance %]</t>
        </r>
      </text>
    </comment>
    <comment ref="AO1" authorId="0" shapeId="0" xr:uid="{AA039182-F3B1-442C-8185-5C7D9CA56F46}">
      <text>
        <r>
          <rPr>
            <sz val="11"/>
            <rFont val="Calibri"/>
            <family val="2"/>
          </rPr>
          <t>[JLA Standard Price / Amazon Setup Price]*[Warehouse Charge %]</t>
        </r>
      </text>
    </comment>
    <comment ref="AR1" authorId="0" shapeId="0" xr:uid="{1CF01C8D-8731-4CAA-B741-932235FAF6F5}">
      <text>
        <r>
          <rPr>
            <sz val="11"/>
            <rFont val="Calibri"/>
            <family val="2"/>
          </rPr>
          <t>[JLA Standard Price / Amazon Setup Price]*[Load 1 %]</t>
        </r>
      </text>
    </comment>
    <comment ref="AS1" authorId="0" shapeId="0" xr:uid="{0ADE30C8-B1B1-4923-A83A-8CDF9A4770B1}">
      <text>
        <r>
          <rPr>
            <sz val="11"/>
            <rFont val="Calibri"/>
            <family val="2"/>
          </rPr>
          <t>[DA $]+[General Load]+[Marketing $]+[Freight Allowance $]+[Warehouse Charge $]+[Load 1 $]</t>
        </r>
      </text>
    </comment>
    <comment ref="AT1" authorId="0" shapeId="0" xr:uid="{7D008FB3-A827-4FD6-A00F-1638EE4CBD62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47DE484A-CC3B-42CD-9A64-E27B4FFE3869}">
      <text>
        <r>
          <rPr>
            <sz val="11"/>
            <rFont val="Calibri"/>
            <family val="2"/>
          </rPr>
          <t>([Amazon Setup Price]-[LDP Cost with Load $])/[Amazon Setup Price]</t>
        </r>
      </text>
    </comment>
    <comment ref="AX1" authorId="0" shapeId="0" xr:uid="{B5935738-7D84-4A16-AE5A-CC849403F090}">
      <text>
        <r>
          <rPr>
            <sz val="11"/>
            <rFont val="Calibri"/>
            <family val="2"/>
          </rPr>
          <t>([Suggested Reatil Price]-[Amazon Setup Price])/[Suggested Reatil Price]</t>
        </r>
      </text>
    </comment>
    <comment ref="AZ1" authorId="0" shapeId="0" xr:uid="{A7D4818E-2F38-4B05-A804-18A1593211F9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1799FB05-10CF-4422-B931-62C51EDC4B22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<sst xmlns="http://schemas.openxmlformats.org/spreadsheetml/2006/main" count="119" uniqueCount="73">
  <si>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</si>
  <si>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</si>
  <si>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</si>
  <si>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</si>
  <si>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</si>
  <si>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</si>
  <si>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</si>
  <si>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</si>
  <si>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</si>
  <si>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</si>
  <si>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</si>
  <si>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</si>
  <si>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</si>
  <si>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</si>
  <si>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</si>
  <si>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</si>
  <si>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</si>
  <si>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</si>
  <si>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</si>
  <si>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</si>
  <si>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</si>
  <si>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</si>
  <si>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</si>
  <si>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</si>
  <si>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</si>
  <si>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</si>
  <si>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</si>
  <si>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</si>
  <si>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</si>
  <si>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</si>
  <si>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</si>
  <si>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</si>
  <si>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</si>
  <si>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</si>
  <si>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</si>
  <si>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Marketing %</t>
  </si>
  <si>
    <t>Marketing $</t>
  </si>
  <si>
    <t>Freight Allowance %</t>
  </si>
  <si>
    <t>Freight Allowance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</si>
  <si>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</si>
  <si>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</si>
  <si>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</si>
  <si>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</si>
  <si>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</si>
  <si>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</si>
  <si>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</si>
  <si>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Amazon Price MU%</t>
  </si>
  <si>
    <t>JLA Standard Price / Amazon Setup Price</t>
  </si>
  <si>
    <t>Suggested Retail Price</t>
  </si>
  <si>
    <t>Retail Markup %</t>
  </si>
  <si>
    <t>Total Quantity</t>
  </si>
  <si>
    <t>Total Cost</t>
  </si>
  <si>
    <t>Total Sales</t>
  </si>
  <si>
    <t>Madison Park</t>
  </si>
  <si>
    <t>SHOWER CURTAIN(70)</t>
  </si>
  <si>
    <t>Spa Waffle</t>
  </si>
  <si>
    <t>Spa Waffle Shower Curtain</t>
  </si>
  <si>
    <t>100% poly 190gsm waffle SC
buttonhole
3M water repellent treatment
Mold/Mildre treatment 
8S PEVA bag with self-adhesive closure, remove cardboard (with pocket)
   Change CP 4 to CP 20</t>
  </si>
  <si>
    <t>Standard: 72x72"</t>
  </si>
  <si>
    <t>Grey</t>
  </si>
  <si>
    <t>Piece</t>
  </si>
  <si>
    <t>Normal</t>
  </si>
  <si>
    <t>6303.92.2050</t>
  </si>
  <si>
    <t>100% poly 190gsm waffle SC
buttonhole
3M water repellent treatment
Mold/Mildre treatment 
8S PEVA bag with self-adhesive closure, remove cardboard (with pocket)
   Change CP 4 to CP 21</t>
  </si>
  <si>
    <t xml:space="preserve">Extra Long: 72"x84" </t>
  </si>
  <si>
    <t>100% poly 190gsm waffle SC
buttonhole
3M water repellent treatment
Mold/Mildre treatment 
8S PEVA bag with self-adhesive closure, remove cardboard (with pocket)
   Change CP 4 to CP 22</t>
  </si>
  <si>
    <t>Stall: 36x72''</t>
  </si>
  <si>
    <t>100% poly 190gsm waffle SC
buttonhole
3M water repellent treatment
Mold/Mildre treatment 
8S PEVA bag with self-adhesive closure, remove cardboard (with pocket)
   Change CP 4 to CP 23</t>
  </si>
  <si>
    <t>Long: 72x78"</t>
  </si>
  <si>
    <t>100% poly 190gsm waffle SC
buttonhole
3M water repellent treatment
Mold/Mildre treatment 
8S PEVA bag with self-adhesive closure, remove cardboard (with pocket)
   Change CP 4 to CP 24</t>
  </si>
  <si>
    <t xml:space="preserve">Extra Width: 108"x72" </t>
  </si>
  <si>
    <t>100% poly 190gsm waffle SC
buttonhole
3M water repellent treatment
Mold/Mildre treatment 
8S PEVA bag with self-adhesive closure, remove cardboard (with pocket)
   Change CP 4 to CP 25</t>
  </si>
  <si>
    <t>54x78"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</si>
</sst>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[$$-409]#,##0.00;\-[$$-409]#,##0.00"/>
    <numFmt numFmtId="166" formatCode="[$-409]dd/mmm/yy;@"/>
    <numFmt numFmtId="167" formatCode="0.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6" fontId="0" fillId="0" borderId="2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7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7" borderId="2" xfId="3" applyNumberFormat="1" applyFont="1" applyFill="1" applyBorder="1" applyAlignment="1"/>
    <xf numFmtId="8" fontId="0" fillId="0" borderId="2" xfId="0" applyNumberFormat="1" applyBorder="1"/>
    <xf numFmtId="164" fontId="1" fillId="0" borderId="2" xfId="0" applyNumberFormat="1" applyFont="1" applyBorder="1"/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01BDBF30-9117-467E-B9A2-EA54D8B8E6F6}"/>
    <cellStyle name="Normal 2 18 2" xfId="2" xr:uid="{C45A028E-D03E-4923-AB41-90FE41547704}"/>
    <cellStyle name="Percent 2" xfId="3" xr:uid="{462714E3-BE0C-465C-8434-E7AE28CA3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29E99-BAC3-44F2-8220-96C9A54A133C}">
  <dimension ref="A1:BA8"/>
  <sheetViews>
    <sheetView tabSelected="1" zoomScale="99" zoomScaleNormal="99" workbookViewId="0">
      <selection activeCell="I13" sqref="I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9.17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43" customWidth="1"/>
    <col min="19" max="19" width="8.7265625" style="43" customWidth="1"/>
    <col min="20" max="20" width="7.1796875" style="43" customWidth="1"/>
    <col min="21" max="21" width="9" style="43" customWidth="1"/>
    <col min="22" max="22" width="6.26953125" style="44" customWidth="1"/>
    <col min="23" max="24" width="10" style="43" customWidth="1"/>
    <col min="25" max="25" width="9.81640625" style="44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08984375" style="4" customWidth="1"/>
    <col min="34" max="34" width="11.6328125" style="3" customWidth="1"/>
    <col min="35" max="35" width="10.90625" style="4" customWidth="1"/>
    <col min="36" max="36" width="11.6328125" style="3" customWidth="1"/>
    <col min="37" max="37" width="10.90625" style="4" customWidth="1"/>
    <col min="38" max="38" width="11.6328125" style="3" customWidth="1"/>
    <col min="39" max="39" width="10.90625" style="4" customWidth="1"/>
    <col min="40" max="40" width="11.6328125" style="3" customWidth="1"/>
    <col min="41" max="41" width="10.90625" style="4" customWidth="1"/>
    <col min="42" max="42" width="7.81640625" style="4" customWidth="1"/>
    <col min="43" max="43" width="8.08984375" style="3" customWidth="1"/>
    <col min="44" max="44" width="9.26953125" style="4" customWidth="1"/>
    <col min="45" max="45" width="7.81640625" style="4" customWidth="1"/>
    <col min="46" max="46" width="9.6328125" style="4" customWidth="1"/>
    <col min="47" max="47" width="7.7265625" style="4" customWidth="1"/>
    <col min="48" max="48" width="12.1796875" style="4" customWidth="1"/>
    <col min="49" max="49" width="9.1796875" style="2" customWidth="1"/>
    <col min="50" max="50" width="12.7265625" style="2" customWidth="1"/>
    <col min="51" max="51" width="9.1796875" style="2"/>
    <col min="52" max="52" width="11.54296875" style="4" customWidth="1"/>
    <col min="53" max="53" width="10.08984375" style="4" customWidth="1"/>
    <col min="54" max="16384" width="9.1796875" style="2"/>
  </cols>
  <sheetData>
    <row r="1" spans="1:53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9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19" t="s">
        <v>35</v>
      </c>
      <c r="AK1" s="18" t="s">
        <v>36</v>
      </c>
      <c r="AL1" s="19" t="s">
        <v>37</v>
      </c>
      <c r="AM1" s="18" t="s">
        <v>38</v>
      </c>
      <c r="AN1" s="19" t="s">
        <v>39</v>
      </c>
      <c r="AO1" s="18" t="s">
        <v>40</v>
      </c>
      <c r="AP1" s="21" t="s">
        <v>41</v>
      </c>
      <c r="AQ1" s="19" t="s">
        <v>42</v>
      </c>
      <c r="AR1" s="18" t="s">
        <v>43</v>
      </c>
      <c r="AS1" s="18" t="s">
        <v>44</v>
      </c>
      <c r="AT1" s="22" t="s">
        <v>45</v>
      </c>
      <c r="AU1" s="23" t="s">
        <v>46</v>
      </c>
      <c r="AV1" s="24" t="s">
        <v>47</v>
      </c>
      <c r="AW1" s="25" t="s">
        <v>48</v>
      </c>
      <c r="AX1" s="23" t="s">
        <v>49</v>
      </c>
      <c r="AY1" s="5" t="s">
        <v>50</v>
      </c>
      <c r="AZ1" s="18" t="s">
        <v>51</v>
      </c>
      <c r="BA1" s="18" t="s">
        <v>52</v>
      </c>
    </row>
    <row r="2" spans="1:53" customFormat="1" x14ac:dyDescent="0.35">
      <c r="A2" s="26">
        <v>1</v>
      </c>
      <c r="B2" s="27"/>
      <c r="C2" s="27"/>
      <c r="D2" s="27" t="s">
        <v>53</v>
      </c>
      <c r="E2" s="27" t="s">
        <v>54</v>
      </c>
      <c r="F2" s="28" t="s">
        <v>55</v>
      </c>
      <c r="G2" s="27" t="s">
        <v>56</v>
      </c>
      <c r="H2" s="27" t="s">
        <v>56</v>
      </c>
      <c r="I2" s="27" t="s">
        <v>57</v>
      </c>
      <c r="J2" s="29" t="s">
        <v>58</v>
      </c>
      <c r="K2" s="27" t="s">
        <v>59</v>
      </c>
      <c r="L2" s="27"/>
      <c r="M2" s="27"/>
      <c r="N2" s="27"/>
      <c r="O2" s="27" t="s">
        <v>60</v>
      </c>
      <c r="P2" s="30">
        <v>3.9</v>
      </c>
      <c r="Q2" s="27" t="s">
        <v>61</v>
      </c>
      <c r="R2" s="31">
        <v>58</v>
      </c>
      <c r="S2" s="31">
        <v>48</v>
      </c>
      <c r="T2" s="31">
        <v>26</v>
      </c>
      <c r="U2" s="32"/>
      <c r="V2" s="31">
        <v>20</v>
      </c>
      <c r="W2" s="33">
        <f>IF(R2="","",R2*S2*T2/1000000)</f>
        <v>7.2384000000000004E-2</v>
      </c>
      <c r="X2" s="32">
        <v>65</v>
      </c>
      <c r="Y2" s="34">
        <f>IF(V2="","",X2/W2*V2)</f>
        <v>17959.770114942527</v>
      </c>
      <c r="Z2" s="35">
        <v>3200</v>
      </c>
      <c r="AA2" s="36">
        <f>IF(ISERROR(Z2/Y2),"",Z2/Y2)</f>
        <v>0.17817600000000003</v>
      </c>
      <c r="AB2" s="29" t="s">
        <v>62</v>
      </c>
      <c r="AC2" s="37">
        <v>0.188</v>
      </c>
      <c r="AD2" s="36">
        <f t="shared" ref="AD2:AD7" si="0">IF(ISERROR(P2*AC2),"",P2*AC2)</f>
        <v>0.73319999999999996</v>
      </c>
      <c r="AE2" s="36">
        <f t="shared" ref="AE2:AE7" si="1">IF(ISERROR(P2+AA2+AD2),"",P2+AA2+AD2)</f>
        <v>4.8113760000000001</v>
      </c>
      <c r="AF2" s="38">
        <v>0.05</v>
      </c>
      <c r="AG2" s="36">
        <f t="shared" ref="AG2:AG7" si="2">IF(ISERROR(AV2*AF2),"",AV2*AF2)</f>
        <v>0.65</v>
      </c>
      <c r="AH2" s="38">
        <v>0.1</v>
      </c>
      <c r="AI2" s="36">
        <f t="shared" ref="AI2:AI7" si="3">IF(ISERROR(AV2*AH2),"",AV2*AH2)</f>
        <v>1.3</v>
      </c>
      <c r="AJ2" s="38">
        <v>0.15</v>
      </c>
      <c r="AK2" s="36">
        <f>IF(ISERROR(AV2*AJ2),"",AV2*AJ2)</f>
        <v>1.95</v>
      </c>
      <c r="AL2" s="38">
        <v>7.0000000000000007E-2</v>
      </c>
      <c r="AM2" s="36">
        <f>IF(ISERROR(AV2*AL2),"",AV2*AL2)</f>
        <v>0.91000000000000014</v>
      </c>
      <c r="AN2" s="38">
        <v>0.1</v>
      </c>
      <c r="AO2" s="36">
        <f t="shared" ref="AO2:AO7" si="4">IF(ISERROR(AV2*AN2),"",AV2*AN2)</f>
        <v>1.3</v>
      </c>
      <c r="AP2" s="39"/>
      <c r="AQ2" s="38">
        <v>0</v>
      </c>
      <c r="AR2" s="36">
        <f t="shared" ref="AR2:AR7" si="5">IF(ISERROR(AV2*AQ2),"",AV2*AQ2)</f>
        <v>0</v>
      </c>
      <c r="AS2" s="36">
        <f>IF(ISERROR(AG2+AI2+AK2+AM2+AO2+AR2),"",AG2+AI2+AK2+AM2+AO2+AR2)</f>
        <v>6.11</v>
      </c>
      <c r="AT2" s="36">
        <f t="shared" ref="AT2:AT7" si="6">IF(ISERROR(AE2+AS2),"",AE2+AS2)</f>
        <v>10.921376</v>
      </c>
      <c r="AU2" s="40">
        <f t="shared" ref="AU2:AU7" si="7">IF(ISERROR((AV2-AT2)/AV2),"",(AV2-AT2)/AV2)</f>
        <v>0.15989415384615382</v>
      </c>
      <c r="AV2" s="39">
        <v>13</v>
      </c>
      <c r="AW2" s="41">
        <v>22.99</v>
      </c>
      <c r="AX2" s="40">
        <f t="shared" ref="AX2:AX7" si="8">IF(ISERROR((AW2-AV2)/AW2),"",(AW2-AV2)/AW2)</f>
        <v>0.43453675511091777</v>
      </c>
      <c r="AY2" s="31"/>
      <c r="AZ2" s="36">
        <f t="shared" ref="AZ2:AZ7" si="9">IF(ISERROR(AT2*AY2),"",AT2*AY2)</f>
        <v>0</v>
      </c>
      <c r="BA2" s="36">
        <f t="shared" ref="BA2:BA7" si="10">IF(ISERROR(AV2*AY2),"",AV2*AY2)</f>
        <v>0</v>
      </c>
    </row>
    <row r="3" spans="1:53" customFormat="1" x14ac:dyDescent="0.35">
      <c r="A3" s="26">
        <v>2</v>
      </c>
      <c r="B3" s="27"/>
      <c r="C3" s="27"/>
      <c r="D3" s="27" t="s">
        <v>53</v>
      </c>
      <c r="E3" s="27" t="s">
        <v>54</v>
      </c>
      <c r="F3" s="28" t="s">
        <v>55</v>
      </c>
      <c r="G3" s="27" t="s">
        <v>56</v>
      </c>
      <c r="H3" s="27" t="s">
        <v>56</v>
      </c>
      <c r="I3" s="27" t="s">
        <v>63</v>
      </c>
      <c r="J3" s="29" t="s">
        <v>64</v>
      </c>
      <c r="K3" s="27" t="s">
        <v>59</v>
      </c>
      <c r="L3" s="27"/>
      <c r="M3" s="27"/>
      <c r="N3" s="27"/>
      <c r="O3" s="27" t="s">
        <v>60</v>
      </c>
      <c r="P3" s="30">
        <v>4.5</v>
      </c>
      <c r="Q3" s="27" t="s">
        <v>61</v>
      </c>
      <c r="R3" s="31">
        <v>58</v>
      </c>
      <c r="S3" s="31">
        <v>48</v>
      </c>
      <c r="T3" s="31">
        <v>28</v>
      </c>
      <c r="U3" s="32"/>
      <c r="V3" s="31">
        <v>20</v>
      </c>
      <c r="W3" s="33">
        <f t="shared" ref="W3:W7" si="11">IF(R3="","",R3*S3*T3/1000000)</f>
        <v>7.7951999999999994E-2</v>
      </c>
      <c r="X3" s="32">
        <v>65</v>
      </c>
      <c r="Y3" s="34">
        <f t="shared" ref="Y3:Y7" si="12">IF(V3="","",X3/W3*V3)</f>
        <v>16676.929392446633</v>
      </c>
      <c r="Z3" s="35">
        <v>3200</v>
      </c>
      <c r="AA3" s="36">
        <f t="shared" ref="AA3:AA7" si="13">IF(ISERROR(Z3/Y3),"",Z3/Y3)</f>
        <v>0.19188184615384615</v>
      </c>
      <c r="AB3" s="29" t="s">
        <v>62</v>
      </c>
      <c r="AC3" s="37">
        <v>0.188</v>
      </c>
      <c r="AD3" s="36">
        <f t="shared" si="0"/>
        <v>0.84599999999999997</v>
      </c>
      <c r="AE3" s="36">
        <f t="shared" si="1"/>
        <v>5.5378818461538462</v>
      </c>
      <c r="AF3" s="38">
        <v>0.05</v>
      </c>
      <c r="AG3" s="36">
        <f t="shared" si="2"/>
        <v>0.75</v>
      </c>
      <c r="AH3" s="38">
        <v>0.1</v>
      </c>
      <c r="AI3" s="36">
        <f t="shared" si="3"/>
        <v>1.5</v>
      </c>
      <c r="AJ3" s="38">
        <v>0.15</v>
      </c>
      <c r="AK3" s="36">
        <f t="shared" ref="AK3:AK7" si="14">IF(ISERROR(AV3*AJ3),"",AV3*AJ3)</f>
        <v>2.25</v>
      </c>
      <c r="AL3" s="38">
        <v>7.0000000000000007E-2</v>
      </c>
      <c r="AM3" s="36">
        <f t="shared" ref="AM3:AM7" si="15">IF(ISERROR(AV3*AL3),"",AV3*AL3)</f>
        <v>1.05</v>
      </c>
      <c r="AN3" s="38">
        <v>0.1</v>
      </c>
      <c r="AO3" s="36">
        <f t="shared" si="4"/>
        <v>1.5</v>
      </c>
      <c r="AP3" s="39"/>
      <c r="AQ3" s="38">
        <v>0</v>
      </c>
      <c r="AR3" s="36">
        <f t="shared" si="5"/>
        <v>0</v>
      </c>
      <c r="AS3" s="36">
        <f t="shared" ref="AS3:AS7" si="16">IF(ISERROR(AG3+AI3+AK3+AM3+AO3+AR3),"",AG3+AI3+AK3+AM3+AO3+AR3)</f>
        <v>7.05</v>
      </c>
      <c r="AT3" s="36">
        <f t="shared" si="6"/>
        <v>12.587881846153845</v>
      </c>
      <c r="AU3" s="40">
        <f t="shared" si="7"/>
        <v>0.16080787692307699</v>
      </c>
      <c r="AV3" s="39">
        <v>15</v>
      </c>
      <c r="AW3" s="41">
        <v>26.99</v>
      </c>
      <c r="AX3" s="40">
        <f t="shared" si="8"/>
        <v>0.44423860689144123</v>
      </c>
      <c r="AY3" s="31"/>
      <c r="AZ3" s="36">
        <f t="shared" si="9"/>
        <v>0</v>
      </c>
      <c r="BA3" s="36">
        <f t="shared" si="10"/>
        <v>0</v>
      </c>
    </row>
    <row r="4" spans="1:53" customFormat="1" x14ac:dyDescent="0.35">
      <c r="A4" s="26">
        <v>3</v>
      </c>
      <c r="B4" s="27"/>
      <c r="C4" s="27"/>
      <c r="D4" s="27" t="s">
        <v>53</v>
      </c>
      <c r="E4" s="27" t="s">
        <v>54</v>
      </c>
      <c r="F4" s="28" t="s">
        <v>55</v>
      </c>
      <c r="G4" s="27" t="s">
        <v>56</v>
      </c>
      <c r="H4" s="27" t="s">
        <v>56</v>
      </c>
      <c r="I4" s="27" t="s">
        <v>65</v>
      </c>
      <c r="J4" s="29" t="s">
        <v>66</v>
      </c>
      <c r="K4" s="27" t="s">
        <v>59</v>
      </c>
      <c r="L4" s="27"/>
      <c r="M4" s="27"/>
      <c r="N4" s="27"/>
      <c r="O4" s="27" t="s">
        <v>60</v>
      </c>
      <c r="P4" s="30">
        <v>2.7</v>
      </c>
      <c r="Q4" s="27" t="s">
        <v>61</v>
      </c>
      <c r="R4" s="31">
        <v>58</v>
      </c>
      <c r="S4" s="31">
        <v>48</v>
      </c>
      <c r="T4" s="31">
        <v>15</v>
      </c>
      <c r="U4" s="32"/>
      <c r="V4" s="31">
        <v>20</v>
      </c>
      <c r="W4" s="33">
        <f t="shared" si="11"/>
        <v>4.1759999999999999E-2</v>
      </c>
      <c r="X4" s="32">
        <v>65</v>
      </c>
      <c r="Y4" s="34">
        <f t="shared" si="12"/>
        <v>31130.26819923372</v>
      </c>
      <c r="Z4" s="35">
        <v>3200</v>
      </c>
      <c r="AA4" s="36">
        <f t="shared" si="13"/>
        <v>0.10279384615384614</v>
      </c>
      <c r="AB4" s="29" t="s">
        <v>62</v>
      </c>
      <c r="AC4" s="37">
        <v>0.188</v>
      </c>
      <c r="AD4" s="36">
        <f t="shared" si="0"/>
        <v>0.50760000000000005</v>
      </c>
      <c r="AE4" s="36">
        <f t="shared" si="1"/>
        <v>3.3103938461538465</v>
      </c>
      <c r="AF4" s="38">
        <v>0.05</v>
      </c>
      <c r="AG4" s="36">
        <f t="shared" si="2"/>
        <v>0.45</v>
      </c>
      <c r="AH4" s="38">
        <v>0.1</v>
      </c>
      <c r="AI4" s="36">
        <f t="shared" si="3"/>
        <v>0.9</v>
      </c>
      <c r="AJ4" s="38">
        <v>0.15</v>
      </c>
      <c r="AK4" s="36">
        <f t="shared" si="14"/>
        <v>1.3499999999999999</v>
      </c>
      <c r="AL4" s="38">
        <v>7.0000000000000007E-2</v>
      </c>
      <c r="AM4" s="36">
        <f t="shared" si="15"/>
        <v>0.63000000000000012</v>
      </c>
      <c r="AN4" s="38">
        <v>0.1</v>
      </c>
      <c r="AO4" s="36">
        <f t="shared" si="4"/>
        <v>0.9</v>
      </c>
      <c r="AP4" s="39"/>
      <c r="AQ4" s="38">
        <v>0</v>
      </c>
      <c r="AR4" s="36">
        <f t="shared" si="5"/>
        <v>0</v>
      </c>
      <c r="AS4" s="36">
        <f t="shared" si="16"/>
        <v>4.2300000000000004</v>
      </c>
      <c r="AT4" s="36">
        <f t="shared" si="6"/>
        <v>7.5403938461538473</v>
      </c>
      <c r="AU4" s="40">
        <f t="shared" si="7"/>
        <v>0.16217846153846141</v>
      </c>
      <c r="AV4" s="39">
        <v>9</v>
      </c>
      <c r="AW4" s="41">
        <v>15.99</v>
      </c>
      <c r="AX4" s="40">
        <f t="shared" si="8"/>
        <v>0.43714821763602252</v>
      </c>
      <c r="AY4" s="31"/>
      <c r="AZ4" s="36">
        <f t="shared" si="9"/>
        <v>0</v>
      </c>
      <c r="BA4" s="36">
        <f t="shared" si="10"/>
        <v>0</v>
      </c>
    </row>
    <row r="5" spans="1:53" customFormat="1" x14ac:dyDescent="0.35">
      <c r="A5" s="26">
        <v>4</v>
      </c>
      <c r="B5" s="27"/>
      <c r="C5" s="27"/>
      <c r="D5" s="27" t="s">
        <v>53</v>
      </c>
      <c r="E5" s="27" t="s">
        <v>54</v>
      </c>
      <c r="F5" s="28" t="s">
        <v>55</v>
      </c>
      <c r="G5" s="27" t="s">
        <v>56</v>
      </c>
      <c r="H5" s="27" t="s">
        <v>56</v>
      </c>
      <c r="I5" s="27" t="s">
        <v>67</v>
      </c>
      <c r="J5" s="29" t="s">
        <v>68</v>
      </c>
      <c r="K5" s="27" t="s">
        <v>59</v>
      </c>
      <c r="L5" s="27"/>
      <c r="M5" s="27"/>
      <c r="N5" s="27"/>
      <c r="O5" s="27" t="s">
        <v>60</v>
      </c>
      <c r="P5" s="30">
        <v>4.4000000000000004</v>
      </c>
      <c r="Q5" s="27" t="s">
        <v>61</v>
      </c>
      <c r="R5" s="31">
        <v>58</v>
      </c>
      <c r="S5" s="31">
        <v>48</v>
      </c>
      <c r="T5" s="31">
        <v>28</v>
      </c>
      <c r="U5" s="32"/>
      <c r="V5" s="31">
        <v>20</v>
      </c>
      <c r="W5" s="33">
        <f t="shared" si="11"/>
        <v>7.7951999999999994E-2</v>
      </c>
      <c r="X5" s="32">
        <v>65</v>
      </c>
      <c r="Y5" s="34">
        <f t="shared" si="12"/>
        <v>16676.929392446633</v>
      </c>
      <c r="Z5" s="35">
        <v>3200</v>
      </c>
      <c r="AA5" s="36">
        <f t="shared" si="13"/>
        <v>0.19188184615384615</v>
      </c>
      <c r="AB5" s="29" t="s">
        <v>62</v>
      </c>
      <c r="AC5" s="37">
        <v>0.188</v>
      </c>
      <c r="AD5" s="36">
        <f t="shared" si="0"/>
        <v>0.82720000000000005</v>
      </c>
      <c r="AE5" s="36">
        <f t="shared" si="1"/>
        <v>5.4190818461538468</v>
      </c>
      <c r="AF5" s="38">
        <v>0.05</v>
      </c>
      <c r="AG5" s="36">
        <f t="shared" si="2"/>
        <v>0.73499999999999999</v>
      </c>
      <c r="AH5" s="38">
        <v>0.1</v>
      </c>
      <c r="AI5" s="36">
        <f t="shared" si="3"/>
        <v>1.47</v>
      </c>
      <c r="AJ5" s="38">
        <v>0.15</v>
      </c>
      <c r="AK5" s="36">
        <f t="shared" si="14"/>
        <v>2.2049999999999996</v>
      </c>
      <c r="AL5" s="38">
        <v>7.0000000000000007E-2</v>
      </c>
      <c r="AM5" s="36">
        <f t="shared" si="15"/>
        <v>1.0290000000000001</v>
      </c>
      <c r="AN5" s="38">
        <v>0.1</v>
      </c>
      <c r="AO5" s="36">
        <f t="shared" si="4"/>
        <v>1.47</v>
      </c>
      <c r="AP5" s="39"/>
      <c r="AQ5" s="38">
        <v>0</v>
      </c>
      <c r="AR5" s="36">
        <f t="shared" si="5"/>
        <v>0</v>
      </c>
      <c r="AS5" s="36">
        <f t="shared" si="16"/>
        <v>6.9089999999999998</v>
      </c>
      <c r="AT5" s="36">
        <f t="shared" si="6"/>
        <v>12.328081846153847</v>
      </c>
      <c r="AU5" s="40">
        <f t="shared" si="7"/>
        <v>0.16135497645211924</v>
      </c>
      <c r="AV5" s="39">
        <v>14.7</v>
      </c>
      <c r="AW5" s="41">
        <v>25.99</v>
      </c>
      <c r="AX5" s="40">
        <f t="shared" si="8"/>
        <v>0.43439784532512504</v>
      </c>
      <c r="AY5" s="31"/>
      <c r="AZ5" s="36">
        <f t="shared" si="9"/>
        <v>0</v>
      </c>
      <c r="BA5" s="36">
        <f t="shared" si="10"/>
        <v>0</v>
      </c>
    </row>
    <row r="6" spans="1:53" customFormat="1" x14ac:dyDescent="0.35">
      <c r="A6" s="26">
        <v>5</v>
      </c>
      <c r="B6" s="27"/>
      <c r="C6" s="27"/>
      <c r="D6" s="27" t="s">
        <v>53</v>
      </c>
      <c r="E6" s="27" t="s">
        <v>54</v>
      </c>
      <c r="F6" s="28" t="s">
        <v>55</v>
      </c>
      <c r="G6" s="27" t="s">
        <v>56</v>
      </c>
      <c r="H6" s="27" t="s">
        <v>56</v>
      </c>
      <c r="I6" s="27" t="s">
        <v>69</v>
      </c>
      <c r="J6" s="29" t="s">
        <v>70</v>
      </c>
      <c r="K6" s="27" t="s">
        <v>59</v>
      </c>
      <c r="L6" s="27"/>
      <c r="M6" s="27"/>
      <c r="N6" s="27"/>
      <c r="O6" s="27" t="s">
        <v>60</v>
      </c>
      <c r="P6" s="30">
        <v>4.9000000000000004</v>
      </c>
      <c r="Q6" s="27" t="s">
        <v>61</v>
      </c>
      <c r="R6" s="31">
        <v>58</v>
      </c>
      <c r="S6" s="31">
        <v>48</v>
      </c>
      <c r="T6" s="31">
        <v>37</v>
      </c>
      <c r="U6" s="32"/>
      <c r="V6" s="31">
        <v>20</v>
      </c>
      <c r="W6" s="33">
        <f t="shared" si="11"/>
        <v>0.103008</v>
      </c>
      <c r="X6" s="32">
        <v>65</v>
      </c>
      <c r="Y6" s="34">
        <f t="shared" si="12"/>
        <v>12620.378999689345</v>
      </c>
      <c r="Z6" s="35">
        <v>3200</v>
      </c>
      <c r="AA6" s="36">
        <f t="shared" si="13"/>
        <v>0.25355815384615382</v>
      </c>
      <c r="AB6" s="29" t="s">
        <v>62</v>
      </c>
      <c r="AC6" s="37">
        <v>0.188</v>
      </c>
      <c r="AD6" s="36">
        <f t="shared" si="0"/>
        <v>0.92120000000000002</v>
      </c>
      <c r="AE6" s="36">
        <f t="shared" si="1"/>
        <v>6.0747581538461537</v>
      </c>
      <c r="AF6" s="38">
        <v>0.05</v>
      </c>
      <c r="AG6" s="36">
        <f t="shared" si="2"/>
        <v>0.82500000000000007</v>
      </c>
      <c r="AH6" s="38">
        <v>0.1</v>
      </c>
      <c r="AI6" s="36">
        <f t="shared" si="3"/>
        <v>1.6500000000000001</v>
      </c>
      <c r="AJ6" s="38">
        <v>0.15</v>
      </c>
      <c r="AK6" s="36">
        <f t="shared" si="14"/>
        <v>2.4750000000000001</v>
      </c>
      <c r="AL6" s="38">
        <v>7.0000000000000007E-2</v>
      </c>
      <c r="AM6" s="36">
        <f t="shared" si="15"/>
        <v>1.155</v>
      </c>
      <c r="AN6" s="38">
        <v>0.1</v>
      </c>
      <c r="AO6" s="36">
        <f t="shared" si="4"/>
        <v>1.6500000000000001</v>
      </c>
      <c r="AP6" s="39"/>
      <c r="AQ6" s="38">
        <v>0</v>
      </c>
      <c r="AR6" s="36">
        <f t="shared" si="5"/>
        <v>0</v>
      </c>
      <c r="AS6" s="36">
        <f t="shared" si="16"/>
        <v>7.7550000000000008</v>
      </c>
      <c r="AT6" s="36">
        <f t="shared" si="6"/>
        <v>13.829758153846154</v>
      </c>
      <c r="AU6" s="40">
        <f t="shared" si="7"/>
        <v>0.16183283916083918</v>
      </c>
      <c r="AV6" s="39">
        <v>16.5</v>
      </c>
      <c r="AW6" s="41">
        <v>28.99</v>
      </c>
      <c r="AX6" s="40">
        <f t="shared" si="8"/>
        <v>0.43083822007588823</v>
      </c>
      <c r="AY6" s="31"/>
      <c r="AZ6" s="36">
        <f t="shared" si="9"/>
        <v>0</v>
      </c>
      <c r="BA6" s="36">
        <f t="shared" si="10"/>
        <v>0</v>
      </c>
    </row>
    <row r="7" spans="1:53" customFormat="1" x14ac:dyDescent="0.35">
      <c r="A7" s="26">
        <v>6</v>
      </c>
      <c r="B7" s="27"/>
      <c r="C7" s="27"/>
      <c r="D7" s="27" t="s">
        <v>53</v>
      </c>
      <c r="E7" s="27" t="s">
        <v>54</v>
      </c>
      <c r="F7" s="28" t="s">
        <v>55</v>
      </c>
      <c r="G7" s="27" t="s">
        <v>56</v>
      </c>
      <c r="H7" s="27" t="s">
        <v>56</v>
      </c>
      <c r="I7" s="27" t="s">
        <v>71</v>
      </c>
      <c r="J7" s="29" t="s">
        <v>72</v>
      </c>
      <c r="K7" s="27" t="s">
        <v>59</v>
      </c>
      <c r="L7" s="27"/>
      <c r="M7" s="27"/>
      <c r="N7" s="27"/>
      <c r="O7" s="27" t="s">
        <v>60</v>
      </c>
      <c r="P7" s="30">
        <v>3.7</v>
      </c>
      <c r="Q7" s="27" t="s">
        <v>61</v>
      </c>
      <c r="R7" s="31">
        <v>58</v>
      </c>
      <c r="S7" s="31">
        <v>48</v>
      </c>
      <c r="T7" s="31">
        <v>24</v>
      </c>
      <c r="U7" s="32"/>
      <c r="V7" s="31">
        <v>20</v>
      </c>
      <c r="W7" s="33">
        <f t="shared" si="11"/>
        <v>6.6816E-2</v>
      </c>
      <c r="X7" s="32">
        <v>65</v>
      </c>
      <c r="Y7" s="34">
        <f t="shared" si="12"/>
        <v>19456.417624521073</v>
      </c>
      <c r="Z7" s="35">
        <v>3200</v>
      </c>
      <c r="AA7" s="36">
        <f t="shared" si="13"/>
        <v>0.16447015384615385</v>
      </c>
      <c r="AB7" s="29" t="s">
        <v>62</v>
      </c>
      <c r="AC7" s="37">
        <v>0.188</v>
      </c>
      <c r="AD7" s="36">
        <f t="shared" si="0"/>
        <v>0.6956</v>
      </c>
      <c r="AE7" s="36">
        <f t="shared" si="1"/>
        <v>4.5600701538461541</v>
      </c>
      <c r="AF7" s="38">
        <v>0.05</v>
      </c>
      <c r="AG7" s="36">
        <f t="shared" si="2"/>
        <v>0.62000000000000011</v>
      </c>
      <c r="AH7" s="38">
        <v>0.1</v>
      </c>
      <c r="AI7" s="36">
        <f t="shared" si="3"/>
        <v>1.2400000000000002</v>
      </c>
      <c r="AJ7" s="38">
        <v>0.15</v>
      </c>
      <c r="AK7" s="36">
        <f t="shared" si="14"/>
        <v>1.8599999999999999</v>
      </c>
      <c r="AL7" s="38">
        <v>7.0000000000000007E-2</v>
      </c>
      <c r="AM7" s="36">
        <f t="shared" si="15"/>
        <v>0.8680000000000001</v>
      </c>
      <c r="AN7" s="38">
        <v>0.1</v>
      </c>
      <c r="AO7" s="36">
        <f t="shared" si="4"/>
        <v>1.2400000000000002</v>
      </c>
      <c r="AP7" s="39"/>
      <c r="AQ7" s="38">
        <v>0</v>
      </c>
      <c r="AR7" s="36">
        <f t="shared" si="5"/>
        <v>0</v>
      </c>
      <c r="AS7" s="36">
        <f t="shared" si="16"/>
        <v>5.8280000000000003</v>
      </c>
      <c r="AT7" s="36">
        <f t="shared" si="6"/>
        <v>10.388070153846154</v>
      </c>
      <c r="AU7" s="40">
        <f t="shared" si="7"/>
        <v>0.16225240694789081</v>
      </c>
      <c r="AV7" s="42">
        <v>12.4</v>
      </c>
      <c r="AW7" s="41">
        <v>21.99</v>
      </c>
      <c r="AX7" s="40">
        <f t="shared" si="8"/>
        <v>0.4361073215097771</v>
      </c>
      <c r="AY7" s="31"/>
      <c r="AZ7" s="36">
        <f t="shared" si="9"/>
        <v>0</v>
      </c>
      <c r="BA7" s="36">
        <f t="shared" si="10"/>
        <v>0</v>
      </c>
    </row>
    <row r="8" spans="1:53" x14ac:dyDescent="0.35">
      <c r="AU8" s="3"/>
      <c r="AW8" s="4"/>
      <c r="AX8" s="3"/>
      <c r="AY8" s="44"/>
    </row>
  </sheetData>
  <sheetProtection insertRows="0" deleteRows="0" sort="0"/>
  <protectedRanges>
    <protectedRange sqref="AA2:AA5 AD2:AG5 R6:U7 AA6:AG7 R8:AG8 AX2:AX5 W2:Y7 AH2:AU8 A9:AV218 A2:Q8 AW6:AY8" name="Range1"/>
    <protectedRange sqref="R2:U5" name="Range1_2"/>
    <protectedRange sqref="Z2:Z7" name="Range1_3"/>
    <protectedRange sqref="AB2:AC5" name="Range1_4"/>
    <protectedRange sqref="AW2:AW5" name="Range1_5"/>
    <protectedRange sqref="AY2:AY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2025-05-08T17:27:53Z</dcterms:created>
  <dcterms:modified xsi:type="dcterms:W3CDTF">2025-05-08T17:28:46Z</dcterms:modified>
</cp:coreProperties>
</file>