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4BD6576C-D8DD-4F17-A91A-D043BF11FC27}" xr6:coauthVersionLast="47" xr6:coauthVersionMax="47" xr10:uidLastSave="{00000000-0000-0000-0000-000000000000}"/>
  <bookViews>
    <workbookView xWindow="-110" yWindow="-110" windowWidth="19420" windowHeight="10300" xr2:uid="{A07750D2-E0DB-4AD2-84D2-EE5C89760D70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[2]Flow!$AB$27:$AB$28,[2]Flow!$AB$39:$AB$43,[2]Flow!$AB$64:$AB$65,[2]Flow!$AB$93:$AB$94,[2]Flow!$AB$103:$AB$105,[2]Flow!$AB$116:$AB$117</definedName>
    <definedName name="ACC">#REF!</definedName>
    <definedName name="ACCESSORIES">#REF!</definedName>
    <definedName name="Acol">#REF!</definedName>
    <definedName name="AD">'[3]other data'!$T$2:$T$5</definedName>
    <definedName name="ALLOCATE">[4]comments!$F$3:$F$21</definedName>
    <definedName name="ALLOCATION">#REF!</definedName>
    <definedName name="amazon">#REF!</definedName>
    <definedName name="Artwork">#REF!</definedName>
    <definedName name="as">'[5]1-Import Product Data Sheet'!$X$2</definedName>
    <definedName name="AssortedSKU_Range">#REF!</definedName>
    <definedName name="ATotalsPos">#REF!</definedName>
    <definedName name="Banner">'[6]Hardline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'[7]BIAB OCT 00'!$A$5:$AB$70</definedName>
    <definedName name="BIG_IDEAS">#REF!</definedName>
    <definedName name="bigidea">[8]Lists!$I$6:$I$29</definedName>
    <definedName name="Blankets_Throws">#REF!</definedName>
    <definedName name="bluedec">'[7]BLUE DEC BED OCT 00'!$A$5:$AB$97</definedName>
    <definedName name="bluesheet">'[7]BLUE SHEETS OCT 00'!$A$5:$AC$150</definedName>
    <definedName name="BRAND">[9]LIST!$D$2:$D$7</definedName>
    <definedName name="Branded">[8]Lists!$F$6:$F$38</definedName>
    <definedName name="brands">'[3]other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[10]calendar!$A$1:$B$62</definedName>
    <definedName name="Case_Freight_Range">#REF!</definedName>
    <definedName name="CATEGORY">#REF!</definedName>
    <definedName name="categoryfinal">'[11]Import Quote Sheet'!$A$90:$A$190</definedName>
    <definedName name="cc">#REF!</definedName>
    <definedName name="CFSCY">#REF!</definedName>
    <definedName name="CG">[12]BL!$A$4:$A$874</definedName>
    <definedName name="chargeback">'[3]other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#REF!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'[3]other data'!$I$3:$I$249</definedName>
    <definedName name="country">#REF!</definedName>
    <definedName name="crs">'[14]SUBCATS INTERNAL USE'!$A$3:$C$1000</definedName>
    <definedName name="Cycle">[8]Lists!$E$6:$E$30</definedName>
    <definedName name="d">#REF!</definedName>
    <definedName name="data">[15]DATA!$D:$IV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[8]Lists!$L$6:$L$29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'[3]diff group head'!$A$2:$A$47</definedName>
    <definedName name="DIFFS">'[3]other data'!$AF$2:$AF$13</definedName>
    <definedName name="division">'[17]X-PORTS'!$K$4:$K$12</definedName>
    <definedName name="Division1">'[6]Hardline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[9]LIST!$E$2:$E$7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'[11]Import Quote Sheet'!$B$90:$B$123</definedName>
    <definedName name="Flash">#REF!</definedName>
    <definedName name="foam">#REF!</definedName>
    <definedName name="FOBCostPerPiece">#REF!</definedName>
    <definedName name="FOBPORT">#REF!</definedName>
    <definedName name="fourdec">'[7]4 STAR DEC BED OCT 00'!$A$5:$AB$143</definedName>
    <definedName name="foursheet">'[7]4 STAR SHEETS OCT 00'!$A$5:$AC$190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LIDAY">#REF!</definedName>
    <definedName name="Home_Décor">#REF!</definedName>
    <definedName name="Home_Décor.">#REF!</definedName>
    <definedName name="INITIALBUY">[9]LIST!$G$2:$G$7</definedName>
    <definedName name="ITEMLIST">'[20]ITEM LIST'!$A$1:$H$850</definedName>
    <definedName name="juvenile">'[7]JUVENILE OCT 00'!$A$6:$AB$68</definedName>
    <definedName name="KD">#REF!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'[3]other data'!$BN$2:$BN$6</definedName>
    <definedName name="M">#REF!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'[6]Hardline Drop down'!$C$5:$C$21</definedName>
    <definedName name="ORDERTYPE">'[3]other data'!$AN$2:$AN$6</definedName>
    <definedName name="OTB">'[3]other data'!$R$2:$R$14</definedName>
    <definedName name="Outdoor">#REF!</definedName>
    <definedName name="OwnedCol">#REF!</definedName>
    <definedName name="PACK">#REF!</definedName>
    <definedName name="PACK_SET">#REF!</definedName>
    <definedName name="PackageType">'[5]1-Import Product Data Sheet'!$L$102:$L$131</definedName>
    <definedName name="PackCol">#REF!</definedName>
    <definedName name="PATTERN">#REF!</definedName>
    <definedName name="PAYMENTTERMS">#REF!</definedName>
    <definedName name="PDQList">'[5]1-Import Product Data Sheet'!$AR$1:$AR$24</definedName>
    <definedName name="Pet_Care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'[3]other data'!$AU$2:$AU$11</definedName>
    <definedName name="PORT_IFF">#REF!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#REF!</definedName>
    <definedName name="PrevBuy">'[5]1-Import Product Data Sheet'!$AR$26:$AR$27</definedName>
    <definedName name="PRICE">[9]LIST!$B$2:$B$6</definedName>
    <definedName name="Prints">#REF!</definedName>
    <definedName name="ProfileDesc">#REF!</definedName>
    <definedName name="QSFOB">[21]Q1!$C$38</definedName>
    <definedName name="QUEENIE">#REF!</definedName>
    <definedName name="QUEUING">#REF!</definedName>
    <definedName name="QUEUING_ITEMS">#REF!</definedName>
    <definedName name="Quilts">#REF!</definedName>
    <definedName name="RateSeq">'[5]1-Import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nnum">'[3]other data'!$BI$2:$BI$18</definedName>
    <definedName name="scalenum">'[3]other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'[7]SHEETS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'[7]SILVER DEC OCT 00'!$A$5:$AC$102</definedName>
    <definedName name="silversheet">'[7]SILVER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[3]comments!$B$3:$B$54</definedName>
    <definedName name="SPECIAL_PROCESSING">#REF!</definedName>
    <definedName name="ssn_code">'[3]other data'!$AQ$2:$AQ$110</definedName>
    <definedName name="ssn_phase">'[3]other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[3]tickets!$B$3:$B$27</definedName>
    <definedName name="ticket2">[3]tickets!$G$3:$G$27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'[3]other data'!$AY$2:$AY$4</definedName>
    <definedName name="UDA3B">'[3]other data'!$AZ$2:$AZ$6</definedName>
    <definedName name="UNIT">#REF!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User1Col">#REF!</definedName>
    <definedName name="User3Col">#REF!</definedName>
    <definedName name="USPORTS">'[17]X-PORTS'!$I$5:$I$7</definedName>
    <definedName name="VENDOR_INFO">#REF!</definedName>
    <definedName name="VendorType">'[6]Hardline Drop down'!$F$5:$F$8</definedName>
    <definedName name="VGAssign">#REF!</definedName>
    <definedName name="WAREHOUSE">'[3]other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#REF!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'[3]other data'!$BB$2:$BB$5</definedName>
    <definedName name="YNES">'[3]other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7" i="1" l="1"/>
  <c r="AN7" i="1" s="1"/>
  <c r="AT7" i="1"/>
  <c r="AQ7" i="1"/>
  <c r="AM7" i="1"/>
  <c r="AK7" i="1"/>
  <c r="AI7" i="1"/>
  <c r="Z7" i="1"/>
  <c r="AA7" i="1" s="1"/>
  <c r="AC7" i="1" s="1"/>
  <c r="R7" i="1"/>
  <c r="AF7" i="1" s="1"/>
  <c r="Q7" i="1"/>
  <c r="AY6" i="1"/>
  <c r="AN6" i="1" s="1"/>
  <c r="AT6" i="1"/>
  <c r="AQ6" i="1"/>
  <c r="AM6" i="1"/>
  <c r="AK6" i="1"/>
  <c r="AI6" i="1"/>
  <c r="Z6" i="1"/>
  <c r="AA6" i="1" s="1"/>
  <c r="AC6" i="1" s="1"/>
  <c r="R6" i="1"/>
  <c r="AF6" i="1" s="1"/>
  <c r="Q6" i="1"/>
  <c r="AY5" i="1"/>
  <c r="BA5" i="1" s="1"/>
  <c r="AT5" i="1"/>
  <c r="AQ5" i="1"/>
  <c r="AM5" i="1"/>
  <c r="AK5" i="1"/>
  <c r="AI5" i="1"/>
  <c r="Z5" i="1"/>
  <c r="AA5" i="1" s="1"/>
  <c r="AC5" i="1" s="1"/>
  <c r="R5" i="1"/>
  <c r="AF5" i="1" s="1"/>
  <c r="Q5" i="1"/>
  <c r="AY4" i="1"/>
  <c r="BA4" i="1" s="1"/>
  <c r="AT4" i="1"/>
  <c r="AQ4" i="1"/>
  <c r="AM4" i="1"/>
  <c r="AK4" i="1"/>
  <c r="AI4" i="1"/>
  <c r="Z4" i="1"/>
  <c r="AA4" i="1" s="1"/>
  <c r="AC4" i="1" s="1"/>
  <c r="R4" i="1"/>
  <c r="AF4" i="1" s="1"/>
  <c r="Q4" i="1"/>
  <c r="AY3" i="1"/>
  <c r="BA3" i="1" s="1"/>
  <c r="AT3" i="1"/>
  <c r="AQ3" i="1"/>
  <c r="AN3" i="1"/>
  <c r="AM3" i="1"/>
  <c r="AK3" i="1"/>
  <c r="AI3" i="1"/>
  <c r="Z3" i="1"/>
  <c r="AA3" i="1" s="1"/>
  <c r="AC3" i="1" s="1"/>
  <c r="R3" i="1"/>
  <c r="Q3" i="1"/>
  <c r="AY2" i="1"/>
  <c r="BA2" i="1" s="1"/>
  <c r="AT2" i="1"/>
  <c r="AQ2" i="1"/>
  <c r="AN2" i="1"/>
  <c r="AM2" i="1"/>
  <c r="AK2" i="1"/>
  <c r="AI2" i="1"/>
  <c r="Z2" i="1"/>
  <c r="AA2" i="1" s="1"/>
  <c r="AC2" i="1" s="1"/>
  <c r="R2" i="1"/>
  <c r="Q2" i="1"/>
  <c r="AN5" i="1" l="1"/>
  <c r="AG4" i="1"/>
  <c r="AN4" i="1"/>
  <c r="AU3" i="1"/>
  <c r="AG5" i="1"/>
  <c r="AU6" i="1"/>
  <c r="AG6" i="1"/>
  <c r="AU4" i="1"/>
  <c r="AU7" i="1"/>
  <c r="AF3" i="1"/>
  <c r="AG3" i="1" s="1"/>
  <c r="AF2" i="1"/>
  <c r="AG2" i="1" s="1"/>
  <c r="BA6" i="1"/>
  <c r="AG7" i="1"/>
  <c r="BA7" i="1"/>
  <c r="AU5" i="1"/>
  <c r="AU2" i="1"/>
  <c r="AV5" i="1" l="1"/>
  <c r="AW5" i="1" s="1"/>
  <c r="AV4" i="1"/>
  <c r="AW4" i="1" s="1"/>
  <c r="AV2" i="1"/>
  <c r="AW2" i="1" s="1"/>
  <c r="AV6" i="1"/>
  <c r="AW6" i="1" s="1"/>
  <c r="AV7" i="1"/>
  <c r="AW7" i="1" s="1"/>
  <c r="AV3" i="1"/>
  <c r="AW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Q1" authorId="0" shapeId="0" xr:uid="{01B0656A-7A81-4746-A317-2B8DBE456205}">
      <text>
        <r>
          <rPr>
            <sz val="11"/>
            <rFont val="Calibri"/>
            <family val="2"/>
          </rPr>
          <t>[China RMB Cost]/[Exchange Rate]</t>
        </r>
      </text>
    </comment>
    <comment ref="Z1" authorId="0" shapeId="0" xr:uid="{F94A1C81-4708-4024-962A-0DF6172D14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A15AB30E-CA2E-42F9-B202-82FDA8C2D3B0}">
      <text>
        <r>
          <rPr>
            <sz val="11"/>
            <rFont val="Calibri"/>
            <family val="2"/>
          </rPr>
          <t>65/[Cubic Meter per Carton]*[Case Pack]</t>
        </r>
      </text>
    </comment>
    <comment ref="AC1" authorId="0" shapeId="0" xr:uid="{37EE8A91-4DBE-480E-B4BF-EF3C2AF9279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4193D2F8-254A-47F9-BE1A-E00A456FED67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2365248E-C775-4150-8752-4C7C632CCA3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FE566714-0376-4188-8B73-E9F1665DFF1A}">
      <text>
        <r>
          <rPr>
            <sz val="11"/>
            <rFont val="Calibri"/>
            <family val="2"/>
          </rPr>
          <t>[JLA FOB CA/GA Price Quote (Formula)]*[DA %]</t>
        </r>
      </text>
    </comment>
    <comment ref="AJ1" authorId="0" shapeId="0" xr:uid="{B6252276-9E24-421F-9982-1E461A29476A}">
      <text>
        <r>
          <rPr>
            <sz val="11"/>
            <rFont val="Calibri"/>
            <family val="2"/>
          </rPr>
          <t xml:space="preserve">
          </t>
        </r>
      </text>
    </comment>
    <comment ref="AK1" authorId="0" shapeId="0" xr:uid="{EFFE1C51-F9C8-4924-80FE-D0E48F15D905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L1" authorId="0" shapeId="0" xr:uid="{53AF360B-1563-413F-84C6-4AD7E31A4F76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19E085EF-D1D1-478E-BC90-E775F521BE95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N1" authorId="0" shapeId="0" xr:uid="{8E82DB88-9687-4E53-9C40-1DD22D5DC745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Q1" authorId="0" shapeId="0" xr:uid="{AFE8118F-B1A7-4CA0-90F6-52C31176977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3E705D75-2E95-4B48-8499-8B11CD1C873C}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U1" authorId="0" shapeId="0" xr:uid="{FA2C3729-F4E3-4A74-AF48-F76F8DECBAAF}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V1" authorId="0" shapeId="0" xr:uid="{00D375C8-5EE5-493C-AA96-8299DD60E3A0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5F4C430A-C345-47CA-A0E4-4C17B47AC4B3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 xr:uid="{174BABFC-9A37-4E9B-A31A-83B106288968}">
      <text>
        <r>
          <rPr>
            <sz val="11"/>
            <rFont val="Calibri"/>
          </rPr>
          <t>[JLA FOB CA Price Quote (Value)]*1.05</t>
        </r>
      </text>
    </comment>
    <comment ref="BA1" authorId="0" shapeId="0" xr:uid="{BBF6EC66-A4D3-40FB-AAF6-C74D93957BEC}">
      <text>
        <r>
          <rPr>
            <sz val="11"/>
            <rFont val="Calibri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<sst xmlns="http://schemas.openxmlformats.org/spreadsheetml/2006/main" count="132" uniqueCount="72">
  <si>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</si>
  <si>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</si>
  <si>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</si>
  <si>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</si>
  <si>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</si>
  <si>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</si>
  <si>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</si>
  <si>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</si>
  <si>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</si>
  <si>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</si>
  <si>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</si>
  <si>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</si>
  <si>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</si>
  <si>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</si>
  <si>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</si>
  <si>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</si>
  <si>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</si>
  <si>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</si>
  <si>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</si>
  <si>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</si>
  <si>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</si>
  <si>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</si>
  <si>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</si>
  <si>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</si>
  <si>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</si>
  <si>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</si>
  <si>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</si>
  <si>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</si>
  <si>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</si>
  <si>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</si>
  <si>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</si>
  <si>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</si>
  <si>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</si>
  <si>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</si>
  <si>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</si>
  <si>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</si>
  <si>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</si>
  <si>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</si>
  <si>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</si>
  <si>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</si>
  <si>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</si>
  <si>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</si>
  <si>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</si>
  <si>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</si>
  <si>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</si>
  <si>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</si>
  <si>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</si>
  <si>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</si>
  <si>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</si>
  <si>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</si>
  <si>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</si>
  <si>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</si>
  <si>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</si>
  <si>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Beautyrest</t>
  </si>
  <si>
    <t>ELEC MATT PAD(55)</t>
  </si>
  <si>
    <t>Nonwoven</t>
  </si>
  <si>
    <t>Beautyrest Nonwoven Heated Mattress Pad</t>
  </si>
  <si>
    <t>Nonwoven Heated Mattress Pad</t>
  </si>
  <si>
    <t>200gsm nonwoven top;
60gsm non-woven wire channel ,
90gsm 15"; 5 setting controller; poly skirt 
Vacuum packing in print box</t>
  </si>
  <si>
    <t>39x75"+15"</t>
  </si>
  <si>
    <t>White</t>
  </si>
  <si>
    <t>Piece</t>
  </si>
  <si>
    <t>Partially Compressed</t>
  </si>
  <si>
    <t xml:space="preserve">9404.90.9600 </t>
  </si>
  <si>
    <t>BR Royalty</t>
  </si>
  <si>
    <t>Heated Extra DA</t>
  </si>
  <si>
    <t>39x80"+15"</t>
  </si>
  <si>
    <t>54x75"+15"</t>
  </si>
  <si>
    <t>60x80"+15"</t>
  </si>
  <si>
    <t>78x80"+15"</t>
  </si>
  <si>
    <t>72X84"+15"</t>
  </si>
  <si>
    <t>JLA FOB CA/GA Price Quote (Value)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</si>
</sst>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8" x14ac:knownFonts="1">
    <font>
      <sz val="11"/>
      <name val="Calibri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65" fontId="6" fillId="2" borderId="2" xfId="3" applyNumberFormat="1" applyFont="1" applyFill="1" applyBorder="1" applyAlignment="1">
      <alignment wrapText="1"/>
    </xf>
    <xf numFmtId="165" fontId="3" fillId="6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65" fontId="6" fillId="0" borderId="2" xfId="3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65" fontId="6" fillId="3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164" fontId="0" fillId="0" borderId="2" xfId="0" applyNumberFormat="1" applyBorder="1" applyAlignment="1"/>
    <xf numFmtId="2" fontId="0" fillId="0" borderId="2" xfId="0" applyNumberFormat="1" applyBorder="1" applyAlignment="1"/>
    <xf numFmtId="165" fontId="0" fillId="7" borderId="2" xfId="4" applyNumberFormat="1" applyFont="1" applyFill="1" applyBorder="1" applyAlignment="1"/>
    <xf numFmtId="165" fontId="0" fillId="0" borderId="1" xfId="0" applyNumberFormat="1" applyBorder="1" applyAlignment="1"/>
    <xf numFmtId="165" fontId="0" fillId="0" borderId="2" xfId="0" applyNumberFormat="1" applyBorder="1" applyAlignment="1"/>
    <xf numFmtId="1" fontId="2" fillId="0" borderId="2" xfId="0" applyNumberFormat="1" applyFont="1" applyBorder="1" applyAlignment="1"/>
    <xf numFmtId="2" fontId="0" fillId="7" borderId="2" xfId="0" applyNumberFormat="1" applyFill="1" applyBorder="1" applyAlignment="1"/>
    <xf numFmtId="1" fontId="0" fillId="7" borderId="2" xfId="0" applyNumberFormat="1" applyFill="1" applyBorder="1" applyAlignment="1"/>
    <xf numFmtId="165" fontId="0" fillId="7" borderId="2" xfId="0" applyNumberFormat="1" applyFill="1" applyBorder="1" applyAlignment="1"/>
    <xf numFmtId="10" fontId="0" fillId="0" borderId="2" xfId="0" applyNumberFormat="1" applyBorder="1" applyAlignment="1"/>
    <xf numFmtId="9" fontId="0" fillId="0" borderId="2" xfId="1" applyFont="1" applyBorder="1" applyAlignment="1"/>
    <xf numFmtId="10" fontId="0" fillId="7" borderId="2" xfId="5" applyNumberFormat="1" applyFont="1" applyFill="1" applyBorder="1" applyAlignment="1"/>
    <xf numFmtId="1" fontId="0" fillId="0" borderId="2" xfId="0" applyNumberFormat="1" applyBorder="1" applyAlignment="1"/>
    <xf numFmtId="0" fontId="0" fillId="0" borderId="0" xfId="0" applyAlignment="1"/>
  </cellXfs>
  <cellStyles count="6">
    <cellStyle name="Currency 2" xfId="4" xr:uid="{538CA892-4B31-42A4-886D-4E19FF7F498B}"/>
    <cellStyle name="Normal" xfId="0" builtinId="0"/>
    <cellStyle name="Normal 2" xfId="2" xr:uid="{ACCE7B92-C0C2-47FB-8BE7-4BD8EE8A71C9}"/>
    <cellStyle name="Normal 2 18 2" xfId="3" xr:uid="{7609E5D9-39A0-4003-B8DE-BB7C232EBB85}"/>
    <cellStyle name="Percent" xfId="1" builtinId="5"/>
    <cellStyle name="Percent 2" xfId="5" xr:uid="{76788C25-9ABE-4374-8495-FCFC694D5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E-com%20Beautyrest%20Nonwoven%20Heated%20Mattress%20Pad%20Commitment%2005292025.xlsx" TargetMode="External"/><Relationship Id="rId1" Type="http://schemas.openxmlformats.org/officeDocument/2006/relationships/externalLinkPath" Target="E-com%20Beautyrest%20Nonwoven%20Heated%20Mattress%20Pad%20Commitment%200529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ion"/>
      <sheetName val="Data"/>
      <sheetName val="CCD"/>
    </sheetNames>
    <sheetDataSet>
      <sheetData sheetId="0"/>
      <sheetData sheetId="1"/>
      <sheetData sheetId="2"/>
      <sheetData sheetId="3"/>
      <sheetData sheetId="4">
        <row r="15">
          <cell r="J15">
            <v>13.27</v>
          </cell>
        </row>
        <row r="16">
          <cell r="J16">
            <v>13.48</v>
          </cell>
        </row>
        <row r="17">
          <cell r="J17">
            <v>14.06</v>
          </cell>
        </row>
        <row r="18">
          <cell r="J18">
            <v>21.4</v>
          </cell>
        </row>
        <row r="19">
          <cell r="J19">
            <v>22.69</v>
          </cell>
        </row>
        <row r="20">
          <cell r="J20">
            <v>22.69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93E8-7080-48AF-914B-BF4C7AA1C66E}">
  <dimension ref="A1:BB7"/>
  <sheetViews>
    <sheetView tabSelected="1" workbookViewId="0">
      <pane xSplit="7" ySplit="1" topLeftCell="H2" activePane="bottomRight" state="frozen"/>
      <selection pane="topRight" activeCell="G1" sqref="G1"/>
      <selection pane="bottomLeft" activeCell="A4" sqref="A4"/>
      <selection pane="bottomRight" activeCell="AW12" sqref="AW12"/>
    </sheetView>
  </sheetViews>
  <sheetFormatPr defaultColWidth="9.26953125" defaultRowHeight="14.5" x14ac:dyDescent="0.35"/>
  <cols>
    <col min="1" max="1" width="10.26953125" style="1" customWidth="1"/>
    <col min="2" max="2" width="7.26953125" style="2" customWidth="1"/>
    <col min="3" max="3" width="8.453125" style="2" customWidth="1"/>
    <col min="4" max="4" width="7.7265625" style="2" customWidth="1"/>
    <col min="5" max="5" width="11.26953125" style="2" customWidth="1"/>
    <col min="6" max="6" width="9.26953125" style="2" customWidth="1"/>
    <col min="7" max="8" width="11.1796875" style="2" customWidth="1"/>
    <col min="9" max="9" width="28.453125" style="2" customWidth="1"/>
    <col min="10" max="10" width="13.26953125" style="2" customWidth="1"/>
    <col min="11" max="11" width="6.26953125" style="2" customWidth="1"/>
    <col min="12" max="12" width="6.7265625" style="2" customWidth="1"/>
    <col min="13" max="14" width="8.7265625" style="2" customWidth="1"/>
    <col min="15" max="15" width="11.1796875" style="3" customWidth="1"/>
    <col min="16" max="16" width="9.81640625" style="4" customWidth="1"/>
    <col min="17" max="17" width="12" style="5" customWidth="1"/>
    <col min="18" max="18" width="11.26953125" style="5" customWidth="1"/>
    <col min="19" max="19" width="8.1796875" style="5" customWidth="1"/>
    <col min="20" max="20" width="9.26953125" style="2" customWidth="1"/>
    <col min="21" max="21" width="11" style="4" customWidth="1"/>
    <col min="22" max="22" width="13.1796875" style="4" customWidth="1"/>
    <col min="23" max="23" width="11.26953125" style="4" customWidth="1"/>
    <col min="24" max="24" width="12.7265625" style="4" customWidth="1"/>
    <col min="25" max="25" width="9.26953125" style="6" customWidth="1"/>
    <col min="26" max="26" width="13" style="4" customWidth="1"/>
    <col min="27" max="27" width="14.1796875" style="6" customWidth="1"/>
    <col min="28" max="28" width="13.81640625" style="2" customWidth="1"/>
    <col min="29" max="29" width="13.7265625" style="5" customWidth="1"/>
    <col min="30" max="30" width="7.7265625" style="2" customWidth="1"/>
    <col min="31" max="31" width="8.453125" style="7" customWidth="1"/>
    <col min="32" max="32" width="12.453125" style="5" customWidth="1"/>
    <col min="33" max="33" width="8.81640625" style="5" customWidth="1"/>
    <col min="34" max="34" width="7.81640625" style="7" customWidth="1"/>
    <col min="35" max="35" width="5.81640625" style="5" customWidth="1"/>
    <col min="36" max="36" width="12.7265625" style="7" customWidth="1"/>
    <col min="37" max="37" width="8.7265625" style="5" customWidth="1"/>
    <col min="38" max="38" width="11.7265625" style="7" customWidth="1"/>
    <col min="39" max="39" width="10.81640625" style="5" customWidth="1"/>
    <col min="40" max="40" width="10.7265625" style="5" customWidth="1"/>
    <col min="41" max="41" width="8.453125" style="2" customWidth="1"/>
    <col min="42" max="42" width="9.7265625" style="7" customWidth="1"/>
    <col min="43" max="43" width="10" style="5" customWidth="1"/>
    <col min="44" max="44" width="9.54296875" style="5" customWidth="1"/>
    <col min="45" max="45" width="11.7265625" style="5" customWidth="1"/>
    <col min="46" max="46" width="11.1796875" style="7" customWidth="1"/>
    <col min="47" max="47" width="11.26953125" style="5" customWidth="1"/>
    <col min="48" max="48" width="11.7265625" style="5" customWidth="1"/>
    <col min="49" max="49" width="8.7265625" style="5" customWidth="1"/>
    <col min="50" max="50" width="12.1796875" style="7" customWidth="1"/>
    <col min="51" max="51" width="12.26953125" style="6" customWidth="1"/>
    <col min="52" max="52" width="9.54296875" style="2" customWidth="1"/>
    <col min="53" max="53" width="9.26953125" style="2" customWidth="1"/>
    <col min="54" max="16384" width="9.26953125" style="2"/>
  </cols>
  <sheetData>
    <row r="1" spans="1:54" ht="63.4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12" t="s">
        <v>6</v>
      </c>
      <c r="H1" s="13" t="s">
        <v>7</v>
      </c>
      <c r="I1" s="12" t="s">
        <v>8</v>
      </c>
      <c r="J1" s="12" t="s">
        <v>9</v>
      </c>
      <c r="K1" s="12" t="s">
        <v>10</v>
      </c>
      <c r="L1" s="9" t="s">
        <v>11</v>
      </c>
      <c r="M1" s="9" t="s">
        <v>12</v>
      </c>
      <c r="N1" s="13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1" t="s">
        <v>24</v>
      </c>
      <c r="Z1" s="22" t="s">
        <v>25</v>
      </c>
      <c r="AA1" s="23" t="s">
        <v>26</v>
      </c>
      <c r="AB1" s="8" t="s">
        <v>27</v>
      </c>
      <c r="AC1" s="24" t="s">
        <v>28</v>
      </c>
      <c r="AD1" s="8" t="s">
        <v>29</v>
      </c>
      <c r="AE1" s="25" t="s">
        <v>30</v>
      </c>
      <c r="AF1" s="24" t="s">
        <v>31</v>
      </c>
      <c r="AG1" s="24" t="s">
        <v>32</v>
      </c>
      <c r="AH1" s="25" t="s">
        <v>33</v>
      </c>
      <c r="AI1" s="24" t="s">
        <v>34</v>
      </c>
      <c r="AJ1" s="25" t="s">
        <v>35</v>
      </c>
      <c r="AK1" s="24" t="s">
        <v>36</v>
      </c>
      <c r="AL1" s="25" t="s">
        <v>37</v>
      </c>
      <c r="AM1" s="24" t="s">
        <v>38</v>
      </c>
      <c r="AN1" s="24" t="s">
        <v>39</v>
      </c>
      <c r="AO1" s="19" t="s">
        <v>40</v>
      </c>
      <c r="AP1" s="25" t="s">
        <v>41</v>
      </c>
      <c r="AQ1" s="24" t="s">
        <v>42</v>
      </c>
      <c r="AR1" s="19" t="s">
        <v>43</v>
      </c>
      <c r="AS1" s="25" t="s">
        <v>44</v>
      </c>
      <c r="AT1" s="24" t="s">
        <v>45</v>
      </c>
      <c r="AU1" s="24" t="s">
        <v>46</v>
      </c>
      <c r="AV1" s="26" t="s">
        <v>47</v>
      </c>
      <c r="AW1" s="27" t="s">
        <v>48</v>
      </c>
      <c r="AX1" s="28" t="s">
        <v>71</v>
      </c>
      <c r="AY1" s="27" t="s">
        <v>49</v>
      </c>
      <c r="AZ1" s="29" t="s">
        <v>50</v>
      </c>
      <c r="BA1" s="27" t="s">
        <v>51</v>
      </c>
      <c r="BB1" s="21" t="s">
        <v>52</v>
      </c>
    </row>
    <row r="2" spans="1:54" s="45" customFormat="1" x14ac:dyDescent="0.35">
      <c r="A2" s="30">
        <v>1</v>
      </c>
      <c r="B2" s="31"/>
      <c r="C2" s="31"/>
      <c r="D2" s="31" t="s">
        <v>53</v>
      </c>
      <c r="E2" s="31" t="s">
        <v>54</v>
      </c>
      <c r="F2" s="31" t="s">
        <v>55</v>
      </c>
      <c r="G2" s="31" t="s">
        <v>56</v>
      </c>
      <c r="H2" s="31" t="s">
        <v>57</v>
      </c>
      <c r="I2" s="31" t="s">
        <v>58</v>
      </c>
      <c r="J2" s="31" t="s">
        <v>59</v>
      </c>
      <c r="K2" s="31" t="s">
        <v>60</v>
      </c>
      <c r="L2" s="31"/>
      <c r="M2" s="31"/>
      <c r="N2" s="31" t="s">
        <v>61</v>
      </c>
      <c r="O2" s="32"/>
      <c r="P2" s="33">
        <v>8.3000000000000007</v>
      </c>
      <c r="Q2" s="34">
        <f>IF(ISERROR(O2/P2),"",O2/P2)</f>
        <v>0</v>
      </c>
      <c r="R2" s="35">
        <f>[1]CCD!J15</f>
        <v>13.27</v>
      </c>
      <c r="S2" s="36"/>
      <c r="T2" s="31" t="s">
        <v>62</v>
      </c>
      <c r="U2" s="33">
        <v>42.5</v>
      </c>
      <c r="V2" s="33">
        <v>33</v>
      </c>
      <c r="W2" s="33">
        <v>13</v>
      </c>
      <c r="X2" s="33"/>
      <c r="Y2" s="37">
        <v>1</v>
      </c>
      <c r="Z2" s="38">
        <f>IF(U2="","",U2*V2*W2/1000000)</f>
        <v>1.8232499999999999E-2</v>
      </c>
      <c r="AA2" s="39">
        <f>IF(Y2="","",65/Z2*Y2)</f>
        <v>3565.0623885918008</v>
      </c>
      <c r="AB2" s="31">
        <v>3200</v>
      </c>
      <c r="AC2" s="40">
        <f>IF(ISERROR(AB2/AA2),"",AB2/AA2)</f>
        <v>0.89759999999999995</v>
      </c>
      <c r="AD2" s="31" t="s">
        <v>63</v>
      </c>
      <c r="AE2" s="41">
        <v>0.373</v>
      </c>
      <c r="AF2" s="40">
        <f>IF(ISERROR(R2*AE2),"",R2*AE2)</f>
        <v>4.9497099999999996</v>
      </c>
      <c r="AG2" s="40">
        <f>IF(ISERROR(R2+AC2+AF2),"",R2+AC2+AF2)</f>
        <v>19.11731</v>
      </c>
      <c r="AH2" s="41">
        <v>0.05</v>
      </c>
      <c r="AI2" s="40">
        <f t="shared" ref="AI2:AI7" si="0">IF(ISERROR(AX2*AH2),"",AX2*AH2)</f>
        <v>1.9045000000000003</v>
      </c>
      <c r="AJ2" s="41">
        <v>0.08</v>
      </c>
      <c r="AK2" s="40">
        <f t="shared" ref="AK2:AK7" si="1">IF(ISERROR(AX2*AJ2),"",AX2*AJ2)</f>
        <v>3.0472000000000001</v>
      </c>
      <c r="AL2" s="41">
        <v>0.1</v>
      </c>
      <c r="AM2" s="40">
        <f t="shared" ref="AM2:AM7" si="2">IF(ISERROR(AX2*AL2),"",AX2*AL2)</f>
        <v>3.8090000000000006</v>
      </c>
      <c r="AN2" s="40">
        <f>IF((AY2-AX2)&lt;2.5,2.5-(AY2-AX2),0)</f>
        <v>0.59550000000000125</v>
      </c>
      <c r="AO2" s="31" t="s">
        <v>64</v>
      </c>
      <c r="AP2" s="41">
        <v>5.5E-2</v>
      </c>
      <c r="AQ2" s="40">
        <f t="shared" ref="AQ2:AQ7" si="3">IF(ISERROR(AX2*AP2),"",AX2*AP2)</f>
        <v>2.0949500000000003</v>
      </c>
      <c r="AR2" s="31" t="s">
        <v>65</v>
      </c>
      <c r="AS2" s="42">
        <v>0.04</v>
      </c>
      <c r="AT2" s="40">
        <f>IF(ISERROR(AX2*AS2),"",AX2*AS2)</f>
        <v>1.5236000000000001</v>
      </c>
      <c r="AU2" s="40">
        <f>IF(ISERROR(AI2+AK2+AM2+AN2+AQ2+AT2),"",AI2+AK2+AM2+AN2+AQ2+AT2)</f>
        <v>12.974750000000004</v>
      </c>
      <c r="AV2" s="40">
        <f t="shared" ref="AV2:AV7" si="4">IF(ISERROR(AG2+AU2),"",AG2+AU2)</f>
        <v>32.092060000000004</v>
      </c>
      <c r="AW2" s="43">
        <f>IF(ISERROR((AX2-AV2)/AX2),"",(AX2-AV2)/AX2)</f>
        <v>0.15746757679180887</v>
      </c>
      <c r="AX2" s="36">
        <v>38.090000000000003</v>
      </c>
      <c r="AY2" s="40">
        <f>IF(ISERROR(AX2*1.05),"",AX2*1.05)</f>
        <v>39.994500000000002</v>
      </c>
      <c r="AZ2" s="36">
        <v>79.989999999999995</v>
      </c>
      <c r="BA2" s="43">
        <f>IF(ISERROR((AZ2-AY2)/AZ2),"",(AZ2-AY2)/AZ2)</f>
        <v>0.50000625078134764</v>
      </c>
      <c r="BB2" s="44"/>
    </row>
    <row r="3" spans="1:54" s="45" customFormat="1" x14ac:dyDescent="0.35">
      <c r="A3" s="30">
        <v>2</v>
      </c>
      <c r="B3" s="31"/>
      <c r="C3" s="31"/>
      <c r="D3" s="31" t="s">
        <v>53</v>
      </c>
      <c r="E3" s="31" t="s">
        <v>54</v>
      </c>
      <c r="F3" s="31" t="s">
        <v>55</v>
      </c>
      <c r="G3" s="31" t="s">
        <v>56</v>
      </c>
      <c r="H3" s="31" t="s">
        <v>57</v>
      </c>
      <c r="I3" s="31" t="s">
        <v>58</v>
      </c>
      <c r="J3" s="31" t="s">
        <v>66</v>
      </c>
      <c r="K3" s="31" t="s">
        <v>60</v>
      </c>
      <c r="L3" s="31"/>
      <c r="M3" s="31"/>
      <c r="N3" s="31" t="s">
        <v>61</v>
      </c>
      <c r="O3" s="32"/>
      <c r="P3" s="33">
        <v>8.3000000000000007</v>
      </c>
      <c r="Q3" s="34">
        <f t="shared" ref="Q3:Q7" si="5">IF(ISERROR(O3/P3),"",O3/P3)</f>
        <v>0</v>
      </c>
      <c r="R3" s="35">
        <f>[1]CCD!J16</f>
        <v>13.48</v>
      </c>
      <c r="S3" s="36"/>
      <c r="T3" s="31" t="s">
        <v>62</v>
      </c>
      <c r="U3" s="33">
        <v>42.5</v>
      </c>
      <c r="V3" s="33">
        <v>33</v>
      </c>
      <c r="W3" s="33">
        <v>13</v>
      </c>
      <c r="X3" s="33"/>
      <c r="Y3" s="44">
        <v>1</v>
      </c>
      <c r="Z3" s="38">
        <f t="shared" ref="Z3:Z7" si="6">IF(U3="","",U3*V3*W3/1000000)</f>
        <v>1.8232499999999999E-2</v>
      </c>
      <c r="AA3" s="39">
        <f t="shared" ref="AA3:AA7" si="7">IF(Y3="","",65/Z3*Y3)</f>
        <v>3565.0623885918008</v>
      </c>
      <c r="AB3" s="31">
        <v>3200</v>
      </c>
      <c r="AC3" s="40">
        <f t="shared" ref="AC3:AC7" si="8">IF(ISERROR(AB3/AA3),"",AB3/AA3)</f>
        <v>0.89759999999999995</v>
      </c>
      <c r="AD3" s="31" t="s">
        <v>63</v>
      </c>
      <c r="AE3" s="41">
        <v>0.373</v>
      </c>
      <c r="AF3" s="40">
        <f t="shared" ref="AF3:AF7" si="9">IF(ISERROR(R3*AE3),"",R3*AE3)</f>
        <v>5.0280399999999998</v>
      </c>
      <c r="AG3" s="40">
        <f t="shared" ref="AG3:AG7" si="10">IF(ISERROR(R3+AC3+AF3),"",R3+AC3+AF3)</f>
        <v>19.405640000000002</v>
      </c>
      <c r="AH3" s="41">
        <v>0.05</v>
      </c>
      <c r="AI3" s="40">
        <f t="shared" si="0"/>
        <v>1.9045000000000003</v>
      </c>
      <c r="AJ3" s="41">
        <v>0.08</v>
      </c>
      <c r="AK3" s="40">
        <f t="shared" si="1"/>
        <v>3.0472000000000001</v>
      </c>
      <c r="AL3" s="41">
        <v>0.1</v>
      </c>
      <c r="AM3" s="40">
        <f t="shared" si="2"/>
        <v>3.8090000000000006</v>
      </c>
      <c r="AN3" s="40">
        <f t="shared" ref="AN3:AN7" si="11">IF((AY3-AX3)&lt;2.5,2.5-(AY3-AX3),0)</f>
        <v>0.59550000000000125</v>
      </c>
      <c r="AO3" s="31" t="s">
        <v>64</v>
      </c>
      <c r="AP3" s="41">
        <v>5.5E-2</v>
      </c>
      <c r="AQ3" s="40">
        <f t="shared" si="3"/>
        <v>2.0949500000000003</v>
      </c>
      <c r="AR3" s="31" t="s">
        <v>65</v>
      </c>
      <c r="AS3" s="42">
        <v>0.04</v>
      </c>
      <c r="AT3" s="40">
        <f t="shared" ref="AT3:AT7" si="12">IF(ISERROR(AX3*AS3),"",AX3*AS3)</f>
        <v>1.5236000000000001</v>
      </c>
      <c r="AU3" s="40">
        <f t="shared" ref="AU3:AU7" si="13">IF(ISERROR(AI3+AK3+AM3+AN3+AQ3+AT3),"",AI3+AK3+AM3+AN3+AQ3+AT3)</f>
        <v>12.974750000000004</v>
      </c>
      <c r="AV3" s="40">
        <f t="shared" si="4"/>
        <v>32.380390000000006</v>
      </c>
      <c r="AW3" s="43">
        <f t="shared" ref="AW3:AW7" si="14">IF(ISERROR((AX3-AV3)/AX3),"",(AX3-AV3)/AX3)</f>
        <v>0.14989787345760036</v>
      </c>
      <c r="AX3" s="36">
        <v>38.090000000000003</v>
      </c>
      <c r="AY3" s="40">
        <f t="shared" ref="AY3:AY7" si="15">IF(ISERROR(AX3*1.05),"",AX3*1.05)</f>
        <v>39.994500000000002</v>
      </c>
      <c r="AZ3" s="36">
        <v>79.989999999999995</v>
      </c>
      <c r="BA3" s="43">
        <f t="shared" ref="BA3:BA7" si="16">IF(ISERROR((AZ3-AY3)/AZ3),"",(AZ3-AY3)/AZ3)</f>
        <v>0.50000625078134764</v>
      </c>
      <c r="BB3" s="44"/>
    </row>
    <row r="4" spans="1:54" s="45" customFormat="1" x14ac:dyDescent="0.35">
      <c r="A4" s="30">
        <v>3</v>
      </c>
      <c r="B4" s="31"/>
      <c r="C4" s="31"/>
      <c r="D4" s="31" t="s">
        <v>53</v>
      </c>
      <c r="E4" s="31" t="s">
        <v>54</v>
      </c>
      <c r="F4" s="31" t="s">
        <v>55</v>
      </c>
      <c r="G4" s="31" t="s">
        <v>56</v>
      </c>
      <c r="H4" s="31" t="s">
        <v>57</v>
      </c>
      <c r="I4" s="31" t="s">
        <v>58</v>
      </c>
      <c r="J4" s="31" t="s">
        <v>67</v>
      </c>
      <c r="K4" s="31" t="s">
        <v>60</v>
      </c>
      <c r="L4" s="31"/>
      <c r="M4" s="31"/>
      <c r="N4" s="31" t="s">
        <v>61</v>
      </c>
      <c r="O4" s="32"/>
      <c r="P4" s="33">
        <v>8.3000000000000007</v>
      </c>
      <c r="Q4" s="34">
        <f t="shared" si="5"/>
        <v>0</v>
      </c>
      <c r="R4" s="35">
        <f>[1]CCD!J17</f>
        <v>14.06</v>
      </c>
      <c r="S4" s="36"/>
      <c r="T4" s="31" t="s">
        <v>62</v>
      </c>
      <c r="U4" s="33">
        <v>42.5</v>
      </c>
      <c r="V4" s="33">
        <v>33</v>
      </c>
      <c r="W4" s="33">
        <v>15.5</v>
      </c>
      <c r="X4" s="33"/>
      <c r="Y4" s="44">
        <v>1</v>
      </c>
      <c r="Z4" s="38">
        <f t="shared" si="6"/>
        <v>2.1738750000000001E-2</v>
      </c>
      <c r="AA4" s="39">
        <f t="shared" si="7"/>
        <v>2990.0523259157035</v>
      </c>
      <c r="AB4" s="31">
        <v>3200</v>
      </c>
      <c r="AC4" s="40">
        <f t="shared" si="8"/>
        <v>1.0702153846153846</v>
      </c>
      <c r="AD4" s="31" t="s">
        <v>63</v>
      </c>
      <c r="AE4" s="41">
        <v>0.373</v>
      </c>
      <c r="AF4" s="40">
        <f t="shared" si="9"/>
        <v>5.2443800000000005</v>
      </c>
      <c r="AG4" s="40">
        <f t="shared" si="10"/>
        <v>20.374595384615386</v>
      </c>
      <c r="AH4" s="41">
        <v>0.05</v>
      </c>
      <c r="AI4" s="40">
        <f t="shared" si="0"/>
        <v>2.1425000000000001</v>
      </c>
      <c r="AJ4" s="41">
        <v>0.08</v>
      </c>
      <c r="AK4" s="40">
        <f t="shared" si="1"/>
        <v>3.4280000000000004</v>
      </c>
      <c r="AL4" s="41">
        <v>0.1</v>
      </c>
      <c r="AM4" s="40">
        <f t="shared" si="2"/>
        <v>4.2850000000000001</v>
      </c>
      <c r="AN4" s="40">
        <f t="shared" si="11"/>
        <v>0.3574999999999946</v>
      </c>
      <c r="AO4" s="31" t="s">
        <v>64</v>
      </c>
      <c r="AP4" s="41">
        <v>5.5E-2</v>
      </c>
      <c r="AQ4" s="40">
        <f t="shared" si="3"/>
        <v>2.3567499999999999</v>
      </c>
      <c r="AR4" s="31" t="s">
        <v>65</v>
      </c>
      <c r="AS4" s="42">
        <v>0.04</v>
      </c>
      <c r="AT4" s="40">
        <f t="shared" si="12"/>
        <v>1.7140000000000002</v>
      </c>
      <c r="AU4" s="40">
        <f t="shared" si="13"/>
        <v>14.283749999999996</v>
      </c>
      <c r="AV4" s="40">
        <f t="shared" si="4"/>
        <v>34.65834538461538</v>
      </c>
      <c r="AW4" s="43">
        <f t="shared" si="14"/>
        <v>0.19117046943721402</v>
      </c>
      <c r="AX4" s="36">
        <v>42.85</v>
      </c>
      <c r="AY4" s="40">
        <f t="shared" si="15"/>
        <v>44.992500000000007</v>
      </c>
      <c r="AZ4" s="36">
        <v>89.99</v>
      </c>
      <c r="BA4" s="43">
        <f t="shared" si="16"/>
        <v>0.50002778086454036</v>
      </c>
      <c r="BB4" s="44"/>
    </row>
    <row r="5" spans="1:54" s="45" customFormat="1" x14ac:dyDescent="0.35">
      <c r="A5" s="30">
        <v>4</v>
      </c>
      <c r="B5" s="31"/>
      <c r="C5" s="31"/>
      <c r="D5" s="31" t="s">
        <v>53</v>
      </c>
      <c r="E5" s="31" t="s">
        <v>54</v>
      </c>
      <c r="F5" s="31" t="s">
        <v>55</v>
      </c>
      <c r="G5" s="31" t="s">
        <v>56</v>
      </c>
      <c r="H5" s="31" t="s">
        <v>57</v>
      </c>
      <c r="I5" s="31" t="s">
        <v>58</v>
      </c>
      <c r="J5" s="31" t="s">
        <v>68</v>
      </c>
      <c r="K5" s="31" t="s">
        <v>60</v>
      </c>
      <c r="L5" s="31"/>
      <c r="M5" s="31"/>
      <c r="N5" s="31" t="s">
        <v>61</v>
      </c>
      <c r="O5" s="32"/>
      <c r="P5" s="33">
        <v>8.3000000000000007</v>
      </c>
      <c r="Q5" s="34">
        <f t="shared" si="5"/>
        <v>0</v>
      </c>
      <c r="R5" s="35">
        <f>[1]CCD!J18</f>
        <v>21.4</v>
      </c>
      <c r="S5" s="36"/>
      <c r="T5" s="31" t="s">
        <v>62</v>
      </c>
      <c r="U5" s="33">
        <v>42.5</v>
      </c>
      <c r="V5" s="33">
        <v>33</v>
      </c>
      <c r="W5" s="33">
        <v>16</v>
      </c>
      <c r="X5" s="33"/>
      <c r="Y5" s="44">
        <v>1</v>
      </c>
      <c r="Z5" s="38">
        <f t="shared" si="6"/>
        <v>2.2440000000000002E-2</v>
      </c>
      <c r="AA5" s="39">
        <f t="shared" si="7"/>
        <v>2896.6131907308377</v>
      </c>
      <c r="AB5" s="31">
        <v>3200</v>
      </c>
      <c r="AC5" s="40">
        <f t="shared" si="8"/>
        <v>1.1047384615384617</v>
      </c>
      <c r="AD5" s="31" t="s">
        <v>63</v>
      </c>
      <c r="AE5" s="41">
        <v>0.373</v>
      </c>
      <c r="AF5" s="40">
        <f t="shared" si="9"/>
        <v>7.9821999999999997</v>
      </c>
      <c r="AG5" s="40">
        <f t="shared" si="10"/>
        <v>30.486938461538458</v>
      </c>
      <c r="AH5" s="41">
        <v>0.05</v>
      </c>
      <c r="AI5" s="40">
        <f t="shared" si="0"/>
        <v>3.0950000000000002</v>
      </c>
      <c r="AJ5" s="41">
        <v>0.08</v>
      </c>
      <c r="AK5" s="40">
        <f t="shared" si="1"/>
        <v>4.952</v>
      </c>
      <c r="AL5" s="41">
        <v>0.1</v>
      </c>
      <c r="AM5" s="40">
        <f t="shared" si="2"/>
        <v>6.19</v>
      </c>
      <c r="AN5" s="40">
        <f t="shared" si="11"/>
        <v>0</v>
      </c>
      <c r="AO5" s="31" t="s">
        <v>64</v>
      </c>
      <c r="AP5" s="41">
        <v>5.5E-2</v>
      </c>
      <c r="AQ5" s="40">
        <f t="shared" si="3"/>
        <v>3.4045000000000001</v>
      </c>
      <c r="AR5" s="31" t="s">
        <v>65</v>
      </c>
      <c r="AS5" s="42">
        <v>0.04</v>
      </c>
      <c r="AT5" s="40">
        <f t="shared" si="12"/>
        <v>2.476</v>
      </c>
      <c r="AU5" s="40">
        <f t="shared" si="13"/>
        <v>20.1175</v>
      </c>
      <c r="AV5" s="40">
        <f t="shared" si="4"/>
        <v>50.604438461538457</v>
      </c>
      <c r="AW5" s="43">
        <f t="shared" si="14"/>
        <v>0.18248080029824784</v>
      </c>
      <c r="AX5" s="36">
        <v>61.9</v>
      </c>
      <c r="AY5" s="40">
        <f t="shared" si="15"/>
        <v>64.995000000000005</v>
      </c>
      <c r="AZ5" s="36">
        <v>129.99</v>
      </c>
      <c r="BA5" s="43">
        <f t="shared" si="16"/>
        <v>0.5</v>
      </c>
      <c r="BB5" s="44"/>
    </row>
    <row r="6" spans="1:54" s="45" customFormat="1" x14ac:dyDescent="0.35">
      <c r="A6" s="30">
        <v>5</v>
      </c>
      <c r="B6" s="31"/>
      <c r="C6" s="31"/>
      <c r="D6" s="31" t="s">
        <v>53</v>
      </c>
      <c r="E6" s="31" t="s">
        <v>54</v>
      </c>
      <c r="F6" s="31" t="s">
        <v>55</v>
      </c>
      <c r="G6" s="31" t="s">
        <v>56</v>
      </c>
      <c r="H6" s="31" t="s">
        <v>57</v>
      </c>
      <c r="I6" s="31" t="s">
        <v>58</v>
      </c>
      <c r="J6" s="31" t="s">
        <v>69</v>
      </c>
      <c r="K6" s="31" t="s">
        <v>60</v>
      </c>
      <c r="L6" s="31"/>
      <c r="M6" s="31"/>
      <c r="N6" s="31" t="s">
        <v>61</v>
      </c>
      <c r="O6" s="32"/>
      <c r="P6" s="33">
        <v>8.3000000000000007</v>
      </c>
      <c r="Q6" s="34">
        <f t="shared" si="5"/>
        <v>0</v>
      </c>
      <c r="R6" s="35">
        <f>[1]CCD!J19</f>
        <v>22.69</v>
      </c>
      <c r="S6" s="36"/>
      <c r="T6" s="31" t="s">
        <v>62</v>
      </c>
      <c r="U6" s="33">
        <v>42.5</v>
      </c>
      <c r="V6" s="33">
        <v>33</v>
      </c>
      <c r="W6" s="33">
        <v>18.5</v>
      </c>
      <c r="X6" s="33"/>
      <c r="Y6" s="44">
        <v>1</v>
      </c>
      <c r="Z6" s="38">
        <f t="shared" si="6"/>
        <v>2.5946250000000001E-2</v>
      </c>
      <c r="AA6" s="39">
        <f t="shared" si="7"/>
        <v>2505.1789757672109</v>
      </c>
      <c r="AB6" s="31">
        <v>3200</v>
      </c>
      <c r="AC6" s="40">
        <f t="shared" si="8"/>
        <v>1.2773538461538463</v>
      </c>
      <c r="AD6" s="31" t="s">
        <v>63</v>
      </c>
      <c r="AE6" s="41">
        <v>0.373</v>
      </c>
      <c r="AF6" s="40">
        <f t="shared" si="9"/>
        <v>8.4633700000000012</v>
      </c>
      <c r="AG6" s="40">
        <f t="shared" si="10"/>
        <v>32.430723846153853</v>
      </c>
      <c r="AH6" s="41">
        <v>0.05</v>
      </c>
      <c r="AI6" s="40">
        <f t="shared" si="0"/>
        <v>3.3330000000000002</v>
      </c>
      <c r="AJ6" s="41">
        <v>0.08</v>
      </c>
      <c r="AK6" s="40">
        <f t="shared" si="1"/>
        <v>5.3327999999999998</v>
      </c>
      <c r="AL6" s="41">
        <v>0.1</v>
      </c>
      <c r="AM6" s="40">
        <f t="shared" si="2"/>
        <v>6.6660000000000004</v>
      </c>
      <c r="AN6" s="40">
        <f t="shared" si="11"/>
        <v>0</v>
      </c>
      <c r="AO6" s="31" t="s">
        <v>64</v>
      </c>
      <c r="AP6" s="41">
        <v>5.5E-2</v>
      </c>
      <c r="AQ6" s="40">
        <f t="shared" si="3"/>
        <v>3.6662999999999997</v>
      </c>
      <c r="AR6" s="31" t="s">
        <v>65</v>
      </c>
      <c r="AS6" s="42">
        <v>0.04</v>
      </c>
      <c r="AT6" s="40">
        <f t="shared" si="12"/>
        <v>2.6663999999999999</v>
      </c>
      <c r="AU6" s="40">
        <f t="shared" si="13"/>
        <v>21.6645</v>
      </c>
      <c r="AV6" s="40">
        <f t="shared" si="4"/>
        <v>54.095223846153857</v>
      </c>
      <c r="AW6" s="43">
        <f t="shared" si="14"/>
        <v>0.1884904913568278</v>
      </c>
      <c r="AX6" s="36">
        <v>66.66</v>
      </c>
      <c r="AY6" s="40">
        <f t="shared" si="15"/>
        <v>69.992999999999995</v>
      </c>
      <c r="AZ6" s="36">
        <v>139.99</v>
      </c>
      <c r="BA6" s="43">
        <f t="shared" si="16"/>
        <v>0.50001428673476689</v>
      </c>
      <c r="BB6" s="44"/>
    </row>
    <row r="7" spans="1:54" s="45" customFormat="1" x14ac:dyDescent="0.35">
      <c r="A7" s="30">
        <v>6</v>
      </c>
      <c r="B7" s="31"/>
      <c r="C7" s="31"/>
      <c r="D7" s="31" t="s">
        <v>53</v>
      </c>
      <c r="E7" s="31" t="s">
        <v>54</v>
      </c>
      <c r="F7" s="31" t="s">
        <v>55</v>
      </c>
      <c r="G7" s="31" t="s">
        <v>56</v>
      </c>
      <c r="H7" s="31" t="s">
        <v>57</v>
      </c>
      <c r="I7" s="31" t="s">
        <v>58</v>
      </c>
      <c r="J7" s="31" t="s">
        <v>70</v>
      </c>
      <c r="K7" s="31" t="s">
        <v>60</v>
      </c>
      <c r="L7" s="31"/>
      <c r="M7" s="31"/>
      <c r="N7" s="31" t="s">
        <v>61</v>
      </c>
      <c r="O7" s="32"/>
      <c r="P7" s="33">
        <v>8.3000000000000007</v>
      </c>
      <c r="Q7" s="34">
        <f t="shared" si="5"/>
        <v>0</v>
      </c>
      <c r="R7" s="35">
        <f>[1]CCD!J20</f>
        <v>22.69</v>
      </c>
      <c r="S7" s="36"/>
      <c r="T7" s="31" t="s">
        <v>62</v>
      </c>
      <c r="U7" s="33">
        <v>42.5</v>
      </c>
      <c r="V7" s="33">
        <v>33</v>
      </c>
      <c r="W7" s="33">
        <v>18.5</v>
      </c>
      <c r="X7" s="33"/>
      <c r="Y7" s="44">
        <v>1</v>
      </c>
      <c r="Z7" s="38">
        <f t="shared" si="6"/>
        <v>2.5946250000000001E-2</v>
      </c>
      <c r="AA7" s="39">
        <f t="shared" si="7"/>
        <v>2505.1789757672109</v>
      </c>
      <c r="AB7" s="31">
        <v>3200</v>
      </c>
      <c r="AC7" s="40">
        <f t="shared" si="8"/>
        <v>1.2773538461538463</v>
      </c>
      <c r="AD7" s="31" t="s">
        <v>63</v>
      </c>
      <c r="AE7" s="41">
        <v>0.373</v>
      </c>
      <c r="AF7" s="40">
        <f t="shared" si="9"/>
        <v>8.4633700000000012</v>
      </c>
      <c r="AG7" s="40">
        <f t="shared" si="10"/>
        <v>32.430723846153853</v>
      </c>
      <c r="AH7" s="41">
        <v>0.05</v>
      </c>
      <c r="AI7" s="40">
        <f t="shared" si="0"/>
        <v>3.3330000000000002</v>
      </c>
      <c r="AJ7" s="41">
        <v>0.08</v>
      </c>
      <c r="AK7" s="40">
        <f t="shared" si="1"/>
        <v>5.3327999999999998</v>
      </c>
      <c r="AL7" s="41">
        <v>0.1</v>
      </c>
      <c r="AM7" s="40">
        <f t="shared" si="2"/>
        <v>6.6660000000000004</v>
      </c>
      <c r="AN7" s="40">
        <f t="shared" si="11"/>
        <v>0</v>
      </c>
      <c r="AO7" s="31" t="s">
        <v>64</v>
      </c>
      <c r="AP7" s="41">
        <v>5.5E-2</v>
      </c>
      <c r="AQ7" s="40">
        <f t="shared" si="3"/>
        <v>3.6662999999999997</v>
      </c>
      <c r="AR7" s="31" t="s">
        <v>65</v>
      </c>
      <c r="AS7" s="42">
        <v>0.04</v>
      </c>
      <c r="AT7" s="40">
        <f t="shared" si="12"/>
        <v>2.6663999999999999</v>
      </c>
      <c r="AU7" s="40">
        <f t="shared" si="13"/>
        <v>21.6645</v>
      </c>
      <c r="AV7" s="40">
        <f t="shared" si="4"/>
        <v>54.095223846153857</v>
      </c>
      <c r="AW7" s="43">
        <f t="shared" si="14"/>
        <v>0.1884904913568278</v>
      </c>
      <c r="AX7" s="36">
        <v>66.66</v>
      </c>
      <c r="AY7" s="40">
        <f t="shared" si="15"/>
        <v>69.992999999999995</v>
      </c>
      <c r="AZ7" s="36">
        <v>139.99</v>
      </c>
      <c r="BA7" s="43">
        <f t="shared" si="16"/>
        <v>0.50001428673476689</v>
      </c>
      <c r="BB7" s="44"/>
    </row>
  </sheetData>
  <sheetProtection insertRows="0" deleteRows="0" sort="0"/>
  <protectedRanges>
    <protectedRange sqref="AX1 A2:BB7 A8:AY234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2025-05-29T22:12:12Z</dcterms:created>
  <dcterms:modified xsi:type="dcterms:W3CDTF">2025-05-29T23:04:32Z</dcterms:modified>
</cp:coreProperties>
</file>