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F0FDCF6-3EBA-40AB-A648-871E269E081F}" xr6:coauthVersionLast="47" xr6:coauthVersionMax="47" xr10:uidLastSave="{00000000-0000-0000-0000-000000000000}"/>
  <bookViews>
    <workbookView xWindow="-110" yWindow="-110" windowWidth="19420" windowHeight="10300" xr2:uid="{1C201AE6-0124-44C8-B38A-9F68CF00CFF4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1" l="1"/>
  <c r="AR5" i="1" s="1"/>
  <c r="AK5" i="1"/>
  <c r="AH5" i="1"/>
  <c r="AF5" i="1"/>
  <c r="AD5" i="1"/>
  <c r="AA5" i="1"/>
  <c r="U5" i="1"/>
  <c r="V5" i="1" s="1"/>
  <c r="X5" i="1" s="1"/>
  <c r="M5" i="1"/>
  <c r="AP4" i="1"/>
  <c r="AR4" i="1" s="1"/>
  <c r="AK4" i="1"/>
  <c r="AH4" i="1"/>
  <c r="AF4" i="1"/>
  <c r="AD4" i="1"/>
  <c r="AA4" i="1"/>
  <c r="U4" i="1"/>
  <c r="V4" i="1" s="1"/>
  <c r="X4" i="1" s="1"/>
  <c r="AB4" i="1" s="1"/>
  <c r="M4" i="1"/>
  <c r="AP3" i="1"/>
  <c r="AR3" i="1" s="1"/>
  <c r="AK3" i="1"/>
  <c r="AH3" i="1"/>
  <c r="AF3" i="1"/>
  <c r="AD3" i="1"/>
  <c r="AA3" i="1"/>
  <c r="U3" i="1"/>
  <c r="V3" i="1" s="1"/>
  <c r="X3" i="1" s="1"/>
  <c r="M3" i="1"/>
  <c r="AP2" i="1"/>
  <c r="AR2" i="1" s="1"/>
  <c r="AK2" i="1"/>
  <c r="AI2" i="1"/>
  <c r="AH2" i="1"/>
  <c r="AF2" i="1"/>
  <c r="AD2" i="1"/>
  <c r="AA2" i="1"/>
  <c r="U2" i="1"/>
  <c r="V2" i="1" s="1"/>
  <c r="X2" i="1" s="1"/>
  <c r="M2" i="1"/>
  <c r="AI5" i="1" l="1"/>
  <c r="AL5" i="1" s="1"/>
  <c r="AI4" i="1"/>
  <c r="AL4" i="1" s="1"/>
  <c r="AM4" i="1" s="1"/>
  <c r="AN4" i="1" s="1"/>
  <c r="AB5" i="1"/>
  <c r="AB2" i="1"/>
  <c r="AI3" i="1"/>
  <c r="AL3" i="1" s="1"/>
  <c r="AL2" i="1"/>
  <c r="AB3" i="1"/>
  <c r="AM5" i="1" l="1"/>
  <c r="AN5" i="1" s="1"/>
  <c r="AM2" i="1"/>
  <c r="AN2" i="1" s="1"/>
  <c r="AM3" i="1"/>
  <c r="AN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M1" authorId="0" shapeId="0" xr:uid="{2C7297E4-28AA-4228-9D2A-1132FE04551A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" authorId="1" shapeId="0" xr:uid="{D961A028-1024-422D-B968-9E7566B3B5A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V1" authorId="1" shapeId="0" xr:uid="{20AA6668-F014-40CA-9A5E-C81269B000A7}">
      <text>
        <r>
          <rPr>
            <sz val="11"/>
            <rFont val="Calibri"/>
            <family val="2"/>
          </rPr>
          <t>67/[Cubic Meter per Carton]*[Case Pack]</t>
        </r>
      </text>
    </comment>
    <comment ref="X1" authorId="1" shapeId="0" xr:uid="{462D2ECE-33C7-4669-8CDA-7B9037522A7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A1" authorId="1" shapeId="0" xr:uid="{745B9743-05F5-4DC8-B30F-70C0C8CFBC35}">
      <text>
        <r>
          <rPr>
            <sz val="11"/>
            <rFont val="Calibri"/>
            <family val="2"/>
          </rPr>
          <t>[FOB Cost $ (Value)]*[Duty Rate]</t>
        </r>
      </text>
    </comment>
    <comment ref="AB1" authorId="1" shapeId="0" xr:uid="{C443851B-ADF8-41A3-9D51-ADD6615F3EC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D1" authorId="1" shapeId="0" xr:uid="{4998FD6E-3B23-4F25-BBDF-04B051268062}">
      <text>
        <r>
          <rPr>
            <sz val="11"/>
            <rFont val="Calibri"/>
            <family val="2"/>
          </rPr>
          <t>[JLA Standard Price]*[DA %]</t>
        </r>
      </text>
    </comment>
    <comment ref="AE1" authorId="1" shapeId="0" xr:uid="{C1FF5667-B609-4BBE-B528-453F1E15EC07}">
      <text>
        <r>
          <rPr>
            <sz val="11"/>
            <rFont val="Calibri"/>
            <family val="2"/>
          </rPr>
          <t xml:space="preserve">
          </t>
        </r>
      </text>
    </comment>
    <comment ref="AF1" authorId="1" shapeId="0" xr:uid="{A2C5E03E-9B66-4D4B-A74E-224B5B0C15BB}">
      <text>
        <r>
          <rPr>
            <sz val="11"/>
            <rFont val="Calibri"/>
            <family val="2"/>
          </rPr>
          <t>[JLA Standard Price]*[General Load %]</t>
        </r>
      </text>
    </comment>
    <comment ref="AH1" authorId="1" shapeId="0" xr:uid="{C66EAC90-F42D-4223-A642-73E495595117}">
      <text>
        <r>
          <rPr>
            <sz val="11"/>
            <rFont val="Calibri"/>
            <family val="2"/>
          </rPr>
          <t>[JLA Standard Price]*[Warehouse Charge %]</t>
        </r>
      </text>
    </comment>
    <comment ref="AI1" authorId="1" shapeId="0" xr:uid="{9EB97110-C78A-4B45-8ACB-B4BB2C99A28E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K1" authorId="1" shapeId="0" xr:uid="{02083591-12CE-4F82-8969-6E50ACECE9E1}">
      <text>
        <r>
          <rPr>
            <sz val="11"/>
            <rFont val="Calibri"/>
            <family val="2"/>
          </rPr>
          <t>[JLA Standard Price]*[Average EEC Load %]</t>
        </r>
      </text>
    </comment>
    <comment ref="AL1" authorId="1" shapeId="0" xr:uid="{0DF12D11-96E6-4D18-9E93-B88A61A1AD93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M1" authorId="1" shapeId="0" xr:uid="{774D4DFC-B6D6-4B36-A04D-327F4F3438A3}">
      <text>
        <r>
          <rPr>
            <sz val="11"/>
            <rFont val="Calibri"/>
            <family val="2"/>
          </rPr>
          <t>[LDP Cost $]+[Total Load $]</t>
        </r>
      </text>
    </comment>
    <comment ref="AN1" authorId="1" shapeId="0" xr:uid="{FC6AC8A2-4951-4406-A685-D7814BD7F6E8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P1" authorId="1" shapeId="0" xr:uid="{2EF72AB5-0EDC-4C2F-8538-1F4285E3C782}">
      <text>
        <r>
          <rPr>
            <sz val="11"/>
            <rFont val="Calibri"/>
            <family val="2"/>
          </rPr>
          <t>[JLA FOB CA Price Quote (Value)]*1.05</t>
        </r>
      </text>
    </comment>
    <comment ref="AR1" authorId="1" shapeId="0" xr:uid="{DC8DFBE5-AD09-4CFC-8F5D-9DA34EC93F34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<sst xmlns="http://schemas.openxmlformats.org/spreadsheetml/2006/main" count="89" uniqueCount="59">
  <si>
    <t>Brand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</si>
  <si>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</si>
  <si>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</si>
  <si>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</si>
  <si>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</si>
  <si>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</si>
  <si>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</si>
  <si>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</si>
  <si>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</si>
  <si>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</si>
  <si>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</si>
  <si>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</si>
  <si>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</si>
  <si>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</si>
  <si>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</si>
  <si>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</si>
  <si>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</si>
  <si>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</si>
  <si>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</si>
  <si>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</si>
  <si>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</si>
  <si>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</si>
  <si>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</si>
  <si>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</si>
  <si>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</si>
  <si>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</si>
  <si>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</si>
  <si>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</si>
  <si>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</si>
  <si>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</si>
  <si>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</si>
  <si>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</si>
  <si>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</si>
  <si>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</si>
  <si>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</si>
  <si>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</si>
  <si>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</si>
  <si>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</si>
  <si>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</si>
  <si>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</si>
  <si>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</si>
  <si>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</si>
  <si>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</si>
  <si>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</si>
  <si>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 xml:space="preserve">Intelligent Design </t>
  </si>
  <si>
    <t>CUSHION/POUF(31)</t>
  </si>
  <si>
    <t>poly chenille floor cushion</t>
  </si>
  <si>
    <t>poly floor cushion</t>
  </si>
  <si>
    <t>100% polyester</t>
  </si>
  <si>
    <t>20x20x5"</t>
  </si>
  <si>
    <t xml:space="preserve">Ivory
</t>
  </si>
  <si>
    <t>Piece</t>
  </si>
  <si>
    <t>Normal</t>
  </si>
  <si>
    <t>9404.90.2090</t>
  </si>
  <si>
    <t xml:space="preserve">Blush
</t>
  </si>
  <si>
    <t xml:space="preserve">Aqua
</t>
  </si>
  <si>
    <t>Navy</t>
  </si>
  <si>
    <t>Azza</t>
  </si>
  <si>
    <t>JLA Standard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</si>
</sst>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1" fillId="0" borderId="2" xfId="0" applyFont="1" applyBorder="1"/>
    <xf numFmtId="2" fontId="0" fillId="7" borderId="2" xfId="0" applyNumberFormat="1" applyFill="1" applyBorder="1"/>
    <xf numFmtId="164" fontId="0" fillId="0" borderId="1" xfId="0" applyNumberFormat="1" applyBorder="1"/>
    <xf numFmtId="2" fontId="0" fillId="0" borderId="2" xfId="0" applyNumberFormat="1" applyBorder="1"/>
    <xf numFmtId="1" fontId="1" fillId="0" borderId="2" xfId="0" applyNumberFormat="1" applyFont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5" fontId="0" fillId="0" borderId="2" xfId="0" applyNumberFormat="1" applyBorder="1"/>
    <xf numFmtId="10" fontId="0" fillId="0" borderId="2" xfId="0" applyNumberFormat="1" applyBorder="1"/>
    <xf numFmtId="10" fontId="0" fillId="7" borderId="2" xfId="3" applyNumberFormat="1" applyFont="1" applyFill="1" applyBorder="1" applyAlignment="1"/>
    <xf numFmtId="164" fontId="0" fillId="0" borderId="2" xfId="0" applyNumberFormat="1" applyBorder="1"/>
    <xf numFmtId="1" fontId="0" fillId="0" borderId="2" xfId="0" applyNumberFormat="1" applyBorder="1"/>
  </cellXfs>
  <cellStyles count="4">
    <cellStyle name="Normal" xfId="0" builtinId="0"/>
    <cellStyle name="Normal 2" xfId="1" xr:uid="{D331BC86-90D9-40D2-BE2A-CEB67A2872F9}"/>
    <cellStyle name="Normal 2 18 2" xfId="2" xr:uid="{8890A7EF-2EEA-47C2-B525-C3593EEC76B4}"/>
    <cellStyle name="Percent 2" xfId="3" xr:uid="{529A32C8-A9FC-4D03-B91C-21B6CB8C8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6E59-245D-4116-BFEE-F75EDD2C8B64}">
  <dimension ref="A1:AT5"/>
  <sheetViews>
    <sheetView tabSelected="1" workbookViewId="0">
      <pane xSplit="5" ySplit="1" topLeftCell="F2" activePane="bottomRight" state="frozen"/>
      <selection pane="topRight" activeCell="G1" sqref="G1"/>
      <selection pane="bottomLeft" activeCell="A4" sqref="A4"/>
      <selection pane="bottomRight" activeCell="E11" sqref="E11"/>
    </sheetView>
  </sheetViews>
  <sheetFormatPr defaultColWidth="9.1796875" defaultRowHeight="14.5" x14ac:dyDescent="0.35"/>
  <cols>
    <col min="1" max="1" width="8.453125" style="1" customWidth="1"/>
    <col min="2" max="2" width="7.81640625" style="1" customWidth="1"/>
    <col min="3" max="3" width="11.26953125" style="1" customWidth="1"/>
    <col min="4" max="4" width="9.1796875" style="1" customWidth="1"/>
    <col min="5" max="6" width="11.08984375" style="1" customWidth="1"/>
    <col min="7" max="8" width="12.08984375" style="1" customWidth="1"/>
    <col min="9" max="9" width="13.1796875" style="1" customWidth="1"/>
    <col min="10" max="10" width="6.1796875" style="1" customWidth="1"/>
    <col min="11" max="11" width="6.81640625" style="1" customWidth="1"/>
    <col min="12" max="13" width="8.81640625" style="1" customWidth="1"/>
    <col min="14" max="14" width="9.90625" style="2" customWidth="1"/>
    <col min="15" max="15" width="11.1796875" style="4" customWidth="1"/>
    <col min="16" max="16" width="9.36328125" style="1" customWidth="1"/>
    <col min="17" max="17" width="11" style="2" customWidth="1"/>
    <col min="18" max="18" width="13.08984375" style="2" customWidth="1"/>
    <col min="19" max="19" width="11.1796875" style="2" customWidth="1"/>
    <col min="20" max="20" width="12.81640625" style="2" customWidth="1"/>
    <col min="21" max="21" width="9.36328125" style="3" customWidth="1"/>
    <col min="22" max="22" width="13" style="2" customWidth="1"/>
    <col min="23" max="23" width="14.08984375" style="3" customWidth="1"/>
    <col min="24" max="24" width="13.90625" style="1" customWidth="1"/>
    <col min="25" max="25" width="13.81640625" style="4" customWidth="1"/>
    <col min="26" max="26" width="7.81640625" style="1" customWidth="1"/>
    <col min="27" max="27" width="8.453125" style="5" customWidth="1"/>
    <col min="28" max="28" width="12.453125" style="4" customWidth="1"/>
    <col min="29" max="29" width="8.90625" style="4" customWidth="1"/>
    <col min="30" max="30" width="7.90625" style="5" customWidth="1"/>
    <col min="31" max="31" width="8.54296875" style="4" customWidth="1"/>
    <col min="32" max="32" width="12.6328125" style="5" customWidth="1"/>
    <col min="33" max="33" width="8.6328125" style="4" customWidth="1"/>
    <col min="34" max="34" width="11.6328125" style="5" customWidth="1"/>
    <col min="35" max="35" width="10.90625" style="4" customWidth="1"/>
    <col min="36" max="36" width="10.81640625" style="4" customWidth="1"/>
    <col min="37" max="37" width="9.6328125" style="5" customWidth="1"/>
    <col min="38" max="38" width="10" style="4" customWidth="1"/>
    <col min="39" max="39" width="9.54296875" style="4" customWidth="1"/>
    <col min="40" max="40" width="11.81640625" style="4" customWidth="1"/>
    <col min="41" max="41" width="11.08984375" style="5" customWidth="1"/>
    <col min="42" max="42" width="11.36328125" style="4" customWidth="1"/>
    <col min="43" max="43" width="11.6328125" style="4" customWidth="1"/>
    <col min="44" max="44" width="8.7265625" style="4" customWidth="1"/>
    <col min="45" max="45" width="12.08984375" style="5" customWidth="1"/>
    <col min="46" max="46" width="12.1796875" style="3" customWidth="1"/>
    <col min="47" max="16384" width="9.1796875" style="1"/>
  </cols>
  <sheetData>
    <row r="1" spans="1:46" ht="63.5" customHeight="1" x14ac:dyDescent="0.35">
      <c r="A1" s="8" t="s">
        <v>0</v>
      </c>
      <c r="B1" s="9" t="s">
        <v>1</v>
      </c>
      <c r="C1" s="7" t="s">
        <v>2</v>
      </c>
      <c r="D1" s="10" t="s">
        <v>3</v>
      </c>
      <c r="E1" s="11" t="s">
        <v>4</v>
      </c>
      <c r="F1" s="10" t="s">
        <v>5</v>
      </c>
      <c r="G1" s="7" t="s">
        <v>6</v>
      </c>
      <c r="H1" s="10" t="s">
        <v>7</v>
      </c>
      <c r="I1" s="10" t="s">
        <v>8</v>
      </c>
      <c r="J1" s="7" t="s">
        <v>9</v>
      </c>
      <c r="K1" s="7" t="s">
        <v>10</v>
      </c>
      <c r="L1" s="11" t="s">
        <v>11</v>
      </c>
      <c r="M1" s="12" t="s">
        <v>12</v>
      </c>
      <c r="N1" s="13" t="s">
        <v>13</v>
      </c>
      <c r="O1" s="14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6" t="s">
        <v>22</v>
      </c>
      <c r="X1" s="19" t="s">
        <v>23</v>
      </c>
      <c r="Y1" s="6" t="s">
        <v>24</v>
      </c>
      <c r="Z1" s="20" t="s">
        <v>25</v>
      </c>
      <c r="AA1" s="19" t="s">
        <v>26</v>
      </c>
      <c r="AB1" s="19" t="s">
        <v>27</v>
      </c>
      <c r="AC1" s="20" t="s">
        <v>28</v>
      </c>
      <c r="AD1" s="19" t="s">
        <v>29</v>
      </c>
      <c r="AE1" s="20" t="s">
        <v>30</v>
      </c>
      <c r="AF1" s="19" t="s">
        <v>31</v>
      </c>
      <c r="AG1" s="20" t="s">
        <v>32</v>
      </c>
      <c r="AH1" s="19" t="s">
        <v>33</v>
      </c>
      <c r="AI1" s="19" t="s">
        <v>34</v>
      </c>
      <c r="AJ1" s="6" t="s">
        <v>35</v>
      </c>
      <c r="AK1" s="19" t="s">
        <v>36</v>
      </c>
      <c r="AL1" s="19" t="s">
        <v>37</v>
      </c>
      <c r="AM1" s="21" t="s">
        <v>38</v>
      </c>
      <c r="AN1" s="22" t="s">
        <v>39</v>
      </c>
      <c r="AO1" s="23" t="s">
        <v>58</v>
      </c>
      <c r="AP1" s="22" t="s">
        <v>40</v>
      </c>
      <c r="AQ1" s="24" t="s">
        <v>41</v>
      </c>
      <c r="AR1" s="22" t="s">
        <v>42</v>
      </c>
      <c r="AS1" s="16" t="s">
        <v>43</v>
      </c>
      <c r="AT1" s="1"/>
    </row>
    <row r="2" spans="1:46" customFormat="1" x14ac:dyDescent="0.35">
      <c r="A2" s="25" t="s">
        <v>44</v>
      </c>
      <c r="B2" s="25" t="s">
        <v>45</v>
      </c>
      <c r="C2" s="25" t="s">
        <v>57</v>
      </c>
      <c r="D2" s="25" t="s">
        <v>46</v>
      </c>
      <c r="E2" s="26" t="s">
        <v>47</v>
      </c>
      <c r="F2" s="25" t="s">
        <v>48</v>
      </c>
      <c r="G2" s="25"/>
      <c r="H2" s="25" t="s">
        <v>49</v>
      </c>
      <c r="I2" s="25" t="s">
        <v>50</v>
      </c>
      <c r="J2" s="25"/>
      <c r="K2" s="25"/>
      <c r="L2" s="25" t="s">
        <v>51</v>
      </c>
      <c r="M2" s="27">
        <f>IF(N2="","",N2*0.96)</f>
        <v>4.7519999999999998</v>
      </c>
      <c r="N2" s="28">
        <v>4.95</v>
      </c>
      <c r="O2" s="25" t="s">
        <v>52</v>
      </c>
      <c r="P2" s="25">
        <v>51.5</v>
      </c>
      <c r="Q2" s="25">
        <v>12.5</v>
      </c>
      <c r="R2" s="25">
        <v>50</v>
      </c>
      <c r="S2" s="29"/>
      <c r="T2" s="30">
        <v>1</v>
      </c>
      <c r="U2" s="27">
        <f t="shared" ref="U2:U5" si="0">IF(P2="","",P2*Q2*R2/1000000)</f>
        <v>3.2187500000000001E-2</v>
      </c>
      <c r="V2" s="31">
        <f>IF(T2="","",67/U2*T2)</f>
        <v>2081.5533980582522</v>
      </c>
      <c r="W2" s="32">
        <v>3200</v>
      </c>
      <c r="X2" s="33">
        <f>IF(ISERROR(W2/V2),"",W2/V2)</f>
        <v>1.5373134328358211</v>
      </c>
      <c r="Y2" s="25" t="s">
        <v>53</v>
      </c>
      <c r="Z2" s="34">
        <v>0.153</v>
      </c>
      <c r="AA2" s="33">
        <f t="shared" ref="AA2:AA5" si="1">IF(ISERROR(N2*Z2),"",N2*Z2)</f>
        <v>0.75734999999999997</v>
      </c>
      <c r="AB2" s="33">
        <f>IF(ISERROR(N2+X2+AA2),"",N2+X2+AA2)</f>
        <v>7.2446634328358206</v>
      </c>
      <c r="AC2" s="35">
        <v>0.1</v>
      </c>
      <c r="AD2" s="33">
        <f t="shared" ref="AD2:AD5" si="2">IF(ISERROR(AO2*AC2),"",AO2*AC2)</f>
        <v>2.0699999999999998</v>
      </c>
      <c r="AE2" s="35">
        <v>0.1</v>
      </c>
      <c r="AF2" s="33">
        <f t="shared" ref="AF2:AF5" si="3">IF(ISERROR(AO2*AE2),"",AO2*AE2)</f>
        <v>2.0699999999999998</v>
      </c>
      <c r="AG2" s="35">
        <v>0.1</v>
      </c>
      <c r="AH2" s="33">
        <f t="shared" ref="AH2:AH5" si="4">IF(ISERROR(AO2*AG2),"",AO2*AG2)</f>
        <v>2.0699999999999998</v>
      </c>
      <c r="AI2" s="33">
        <f>IF((AP2-AO2)&lt;2.5,2.5-(AP2-AO2),0)</f>
        <v>1.4649999999999999</v>
      </c>
      <c r="AJ2" s="35">
        <v>8.43E-2</v>
      </c>
      <c r="AK2" s="33">
        <f>IF(ISERROR(AO2*AJ2),"",AO2*AJ2)</f>
        <v>1.74501</v>
      </c>
      <c r="AL2" s="33">
        <f t="shared" ref="AL2:AL5" si="5">IF(ISERROR(AD2+AF2+AH2+AI2+AK2),"",AD2+AF2+AH2+AI2+AK2)</f>
        <v>9.4200099999999996</v>
      </c>
      <c r="AM2" s="33">
        <f t="shared" ref="AM2:AM5" si="6">IF(ISERROR(AB2+AL2),"",AB2+AL2)</f>
        <v>16.664673432835819</v>
      </c>
      <c r="AN2" s="36">
        <f>IF(ISERROR((AO2-AM2)/AO2),"",(AO2-AM2)/AO2)</f>
        <v>0.19494331242339036</v>
      </c>
      <c r="AO2" s="37">
        <v>20.7</v>
      </c>
      <c r="AP2" s="33">
        <f>IF(ISERROR(AO2*1.05),"",AO2*1.05)</f>
        <v>21.734999999999999</v>
      </c>
      <c r="AQ2" s="37">
        <v>44.99</v>
      </c>
      <c r="AR2" s="36">
        <f>IF(ISERROR((AQ2-AP2)/AQ2),"",(AQ2-AP2)/AQ2)</f>
        <v>0.5168926428095133</v>
      </c>
      <c r="AS2" s="38"/>
    </row>
    <row r="3" spans="1:46" customFormat="1" x14ac:dyDescent="0.35">
      <c r="A3" s="25" t="s">
        <v>44</v>
      </c>
      <c r="B3" s="25" t="s">
        <v>45</v>
      </c>
      <c r="C3" s="25" t="s">
        <v>57</v>
      </c>
      <c r="D3" s="25" t="s">
        <v>46</v>
      </c>
      <c r="E3" s="26" t="s">
        <v>47</v>
      </c>
      <c r="F3" s="25" t="s">
        <v>48</v>
      </c>
      <c r="G3" s="25"/>
      <c r="H3" s="25" t="s">
        <v>49</v>
      </c>
      <c r="I3" s="25" t="s">
        <v>54</v>
      </c>
      <c r="J3" s="25"/>
      <c r="K3" s="25"/>
      <c r="L3" s="25" t="s">
        <v>51</v>
      </c>
      <c r="M3" s="27">
        <f t="shared" ref="M3:M5" si="7">IF(N3="","",N3*0.96)</f>
        <v>4.7519999999999998</v>
      </c>
      <c r="N3" s="28">
        <v>4.95</v>
      </c>
      <c r="O3" s="25" t="s">
        <v>52</v>
      </c>
      <c r="P3" s="25">
        <v>51.5</v>
      </c>
      <c r="Q3" s="25">
        <v>12.5</v>
      </c>
      <c r="R3" s="25">
        <v>50</v>
      </c>
      <c r="S3" s="29"/>
      <c r="T3" s="30">
        <v>1</v>
      </c>
      <c r="U3" s="27">
        <f t="shared" si="0"/>
        <v>3.2187500000000001E-2</v>
      </c>
      <c r="V3" s="31">
        <f>IF(T3="","",67/U3*T3)</f>
        <v>2081.5533980582522</v>
      </c>
      <c r="W3" s="32">
        <v>3200</v>
      </c>
      <c r="X3" s="33">
        <f t="shared" ref="X3:X5" si="8">IF(ISERROR(W3/V3),"",W3/V3)</f>
        <v>1.5373134328358211</v>
      </c>
      <c r="Y3" s="25" t="s">
        <v>53</v>
      </c>
      <c r="Z3" s="34">
        <v>0.153</v>
      </c>
      <c r="AA3" s="33">
        <f t="shared" si="1"/>
        <v>0.75734999999999997</v>
      </c>
      <c r="AB3" s="33">
        <f>IF(ISERROR(N3+X3+AA3),"",N3+X3+AA3)</f>
        <v>7.2446634328358206</v>
      </c>
      <c r="AC3" s="35">
        <v>0.1</v>
      </c>
      <c r="AD3" s="33">
        <f t="shared" si="2"/>
        <v>2.0699999999999998</v>
      </c>
      <c r="AE3" s="35">
        <v>0.1</v>
      </c>
      <c r="AF3" s="33">
        <f t="shared" si="3"/>
        <v>2.0699999999999998</v>
      </c>
      <c r="AG3" s="35">
        <v>0.1</v>
      </c>
      <c r="AH3" s="33">
        <f t="shared" si="4"/>
        <v>2.0699999999999998</v>
      </c>
      <c r="AI3" s="33">
        <f>IF((AP3-AO3)&lt;2.5,2.5-(AP3-AO3),0)</f>
        <v>1.4649999999999999</v>
      </c>
      <c r="AJ3" s="35">
        <v>8.43E-2</v>
      </c>
      <c r="AK3" s="33">
        <f>IF(ISERROR(AO3*AJ3),"",AO3*AJ3)</f>
        <v>1.74501</v>
      </c>
      <c r="AL3" s="33">
        <f t="shared" si="5"/>
        <v>9.4200099999999996</v>
      </c>
      <c r="AM3" s="33">
        <f t="shared" si="6"/>
        <v>16.664673432835819</v>
      </c>
      <c r="AN3" s="36">
        <f t="shared" ref="AN3:AN5" si="9">IF(ISERROR((AO3-AM3)/AO3),"",(AO3-AM3)/AO3)</f>
        <v>0.19494331242339036</v>
      </c>
      <c r="AO3" s="37">
        <v>20.7</v>
      </c>
      <c r="AP3" s="33">
        <f t="shared" ref="AP3:AP5" si="10">IF(ISERROR(AO3*1.05),"",AO3*1.05)</f>
        <v>21.734999999999999</v>
      </c>
      <c r="AQ3" s="37">
        <v>44.99</v>
      </c>
      <c r="AR3" s="36">
        <f t="shared" ref="AR3:AR5" si="11">IF(ISERROR((AQ3-AP3)/AQ3),"",(AQ3-AP3)/AQ3)</f>
        <v>0.5168926428095133</v>
      </c>
      <c r="AS3" s="38"/>
    </row>
    <row r="4" spans="1:46" customFormat="1" x14ac:dyDescent="0.35">
      <c r="A4" s="25" t="s">
        <v>44</v>
      </c>
      <c r="B4" s="25" t="s">
        <v>45</v>
      </c>
      <c r="C4" s="25" t="s">
        <v>57</v>
      </c>
      <c r="D4" s="25" t="s">
        <v>46</v>
      </c>
      <c r="E4" s="26" t="s">
        <v>47</v>
      </c>
      <c r="F4" s="25" t="s">
        <v>48</v>
      </c>
      <c r="G4" s="25"/>
      <c r="H4" s="25" t="s">
        <v>49</v>
      </c>
      <c r="I4" s="25" t="s">
        <v>55</v>
      </c>
      <c r="J4" s="25"/>
      <c r="K4" s="25"/>
      <c r="L4" s="25" t="s">
        <v>51</v>
      </c>
      <c r="M4" s="27">
        <f t="shared" si="7"/>
        <v>4.7519999999999998</v>
      </c>
      <c r="N4" s="28">
        <v>4.95</v>
      </c>
      <c r="O4" s="25" t="s">
        <v>52</v>
      </c>
      <c r="P4" s="25">
        <v>51.5</v>
      </c>
      <c r="Q4" s="25">
        <v>12.5</v>
      </c>
      <c r="R4" s="25">
        <v>50</v>
      </c>
      <c r="S4" s="29"/>
      <c r="T4" s="30">
        <v>1</v>
      </c>
      <c r="U4" s="27">
        <f t="shared" si="0"/>
        <v>3.2187500000000001E-2</v>
      </c>
      <c r="V4" s="31">
        <f t="shared" ref="V4:V5" si="12">IF(T4="","",67/U4*T4)</f>
        <v>2081.5533980582522</v>
      </c>
      <c r="W4" s="32">
        <v>3200</v>
      </c>
      <c r="X4" s="33">
        <f t="shared" si="8"/>
        <v>1.5373134328358211</v>
      </c>
      <c r="Y4" s="25" t="s">
        <v>53</v>
      </c>
      <c r="Z4" s="34">
        <v>0.153</v>
      </c>
      <c r="AA4" s="33">
        <f t="shared" si="1"/>
        <v>0.75734999999999997</v>
      </c>
      <c r="AB4" s="33">
        <f t="shared" ref="AB4:AB5" si="13">IF(ISERROR(N4+X4+AA4),"",N4+X4+AA4)</f>
        <v>7.2446634328358206</v>
      </c>
      <c r="AC4" s="35">
        <v>0.1</v>
      </c>
      <c r="AD4" s="33">
        <f t="shared" si="2"/>
        <v>2.0699999999999998</v>
      </c>
      <c r="AE4" s="35">
        <v>0.1</v>
      </c>
      <c r="AF4" s="33">
        <f t="shared" si="3"/>
        <v>2.0699999999999998</v>
      </c>
      <c r="AG4" s="35">
        <v>0.1</v>
      </c>
      <c r="AH4" s="33">
        <f t="shared" si="4"/>
        <v>2.0699999999999998</v>
      </c>
      <c r="AI4" s="33">
        <f t="shared" ref="AI4:AI5" si="14">IF((AP4-AO4)&lt;2.5,2.5-(AP4-AO4),0)</f>
        <v>1.4649999999999999</v>
      </c>
      <c r="AJ4" s="35">
        <v>8.43E-2</v>
      </c>
      <c r="AK4" s="33">
        <f t="shared" ref="AK4:AK5" si="15">IF(ISERROR(AO4*AJ4),"",AO4*AJ4)</f>
        <v>1.74501</v>
      </c>
      <c r="AL4" s="33">
        <f t="shared" si="5"/>
        <v>9.4200099999999996</v>
      </c>
      <c r="AM4" s="33">
        <f t="shared" si="6"/>
        <v>16.664673432835819</v>
      </c>
      <c r="AN4" s="36">
        <f t="shared" si="9"/>
        <v>0.19494331242339036</v>
      </c>
      <c r="AO4" s="37">
        <v>20.7</v>
      </c>
      <c r="AP4" s="33">
        <f t="shared" si="10"/>
        <v>21.734999999999999</v>
      </c>
      <c r="AQ4" s="37">
        <v>44.99</v>
      </c>
      <c r="AR4" s="36">
        <f t="shared" si="11"/>
        <v>0.5168926428095133</v>
      </c>
      <c r="AS4" s="37"/>
    </row>
    <row r="5" spans="1:46" customFormat="1" x14ac:dyDescent="0.35">
      <c r="A5" s="25" t="s">
        <v>44</v>
      </c>
      <c r="B5" s="25" t="s">
        <v>45</v>
      </c>
      <c r="C5" s="25" t="s">
        <v>57</v>
      </c>
      <c r="D5" s="25" t="s">
        <v>46</v>
      </c>
      <c r="E5" s="26" t="s">
        <v>47</v>
      </c>
      <c r="F5" s="25" t="s">
        <v>48</v>
      </c>
      <c r="G5" s="25"/>
      <c r="H5" s="25" t="s">
        <v>49</v>
      </c>
      <c r="I5" s="25" t="s">
        <v>56</v>
      </c>
      <c r="J5" s="25"/>
      <c r="K5" s="25"/>
      <c r="L5" s="25" t="s">
        <v>51</v>
      </c>
      <c r="M5" s="27">
        <f t="shared" si="7"/>
        <v>4.7519999999999998</v>
      </c>
      <c r="N5" s="28">
        <v>4.95</v>
      </c>
      <c r="O5" s="25" t="s">
        <v>52</v>
      </c>
      <c r="P5" s="25">
        <v>51.5</v>
      </c>
      <c r="Q5" s="25">
        <v>12.5</v>
      </c>
      <c r="R5" s="25">
        <v>50</v>
      </c>
      <c r="S5" s="29"/>
      <c r="T5" s="30">
        <v>1</v>
      </c>
      <c r="U5" s="27">
        <f t="shared" si="0"/>
        <v>3.2187500000000001E-2</v>
      </c>
      <c r="V5" s="31">
        <f t="shared" si="12"/>
        <v>2081.5533980582522</v>
      </c>
      <c r="W5" s="32">
        <v>3200</v>
      </c>
      <c r="X5" s="33">
        <f t="shared" si="8"/>
        <v>1.5373134328358211</v>
      </c>
      <c r="Y5" s="25" t="s">
        <v>53</v>
      </c>
      <c r="Z5" s="34">
        <v>0.153</v>
      </c>
      <c r="AA5" s="33">
        <f t="shared" si="1"/>
        <v>0.75734999999999997</v>
      </c>
      <c r="AB5" s="33">
        <f t="shared" si="13"/>
        <v>7.2446634328358206</v>
      </c>
      <c r="AC5" s="35">
        <v>0.1</v>
      </c>
      <c r="AD5" s="33">
        <f t="shared" si="2"/>
        <v>2.0699999999999998</v>
      </c>
      <c r="AE5" s="35">
        <v>0.1</v>
      </c>
      <c r="AF5" s="33">
        <f t="shared" si="3"/>
        <v>2.0699999999999998</v>
      </c>
      <c r="AG5" s="35">
        <v>0.1</v>
      </c>
      <c r="AH5" s="33">
        <f t="shared" si="4"/>
        <v>2.0699999999999998</v>
      </c>
      <c r="AI5" s="33">
        <f t="shared" si="14"/>
        <v>1.4649999999999999</v>
      </c>
      <c r="AJ5" s="35">
        <v>8.43E-2</v>
      </c>
      <c r="AK5" s="33">
        <f t="shared" si="15"/>
        <v>1.74501</v>
      </c>
      <c r="AL5" s="33">
        <f t="shared" si="5"/>
        <v>9.4200099999999996</v>
      </c>
      <c r="AM5" s="33">
        <f t="shared" si="6"/>
        <v>16.664673432835819</v>
      </c>
      <c r="AN5" s="36">
        <f t="shared" si="9"/>
        <v>0.19494331242339036</v>
      </c>
      <c r="AO5" s="37">
        <v>20.7</v>
      </c>
      <c r="AP5" s="33">
        <f t="shared" si="10"/>
        <v>21.734999999999999</v>
      </c>
      <c r="AQ5" s="37">
        <v>44.99</v>
      </c>
      <c r="AR5" s="36">
        <f t="shared" si="11"/>
        <v>0.5168926428095133</v>
      </c>
      <c r="AS5" s="37"/>
    </row>
  </sheetData>
  <sheetProtection insertRows="0" deleteRows="0" sort="0"/>
  <protectedRanges>
    <protectedRange sqref="AO1 AJ1 A2:AS5 A6:AT235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2025-05-01T20:24:38Z</dcterms:created>
  <dcterms:modified xsi:type="dcterms:W3CDTF">2025-05-01T20:38:46Z</dcterms:modified>
</cp:coreProperties>
</file>