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3AF63DF-CEAC-46F2-A891-329641D2D8AB}" xr6:coauthVersionLast="47" xr6:coauthVersionMax="47" xr10:uidLastSave="{00000000-0000-0000-0000-000000000000}"/>
  <bookViews>
    <workbookView xWindow="-110" yWindow="-110" windowWidth="19420" windowHeight="10300" xr2:uid="{1A24CE32-9655-462A-A3B8-1C2676FBE1BE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">'[2]other data'!$T$2:$T$5</definedName>
    <definedName name="as">'[3]1-Import Product Data Sheet'!$X$2</definedName>
    <definedName name="Brand">'[3]1-Import Product Data Sheet'!$N$102:$N$144</definedName>
    <definedName name="brands">'[2]other data'!$K$2:$K$48</definedName>
    <definedName name="CATEGORY">[4]Sheet1!$DW$2:$DW$3</definedName>
    <definedName name="chargeback">'[2]other data'!$B$2:$B$6</definedName>
    <definedName name="colour">[4]Sheet1!$EH$2:$EH$3</definedName>
    <definedName name="countries">'[2]other data'!$I$3:$I$249</definedName>
    <definedName name="crs">'[5]SUBCATS INTERNAL USE'!$A$3:$C$1000</definedName>
    <definedName name="del">'[5]SUBCATS INTERNAL USE'!$G$2:$H$512</definedName>
    <definedName name="diffgrp">'[2]diff group head'!$A$2:$A$47</definedName>
    <definedName name="DIFFS">'[2]other data'!$AF$2:$AF$13</definedName>
    <definedName name="foam">[4]Sheet1!$EC$2:$EC$3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KD">[4]Sheet1!$DS$2:$DS$2</definedName>
    <definedName name="loctype">'[2]other data'!$BN$2:$BN$6</definedName>
    <definedName name="M">[4]Sheet1!$EA$2:$EA$3</definedName>
    <definedName name="ORDERTYPE">'[2]other data'!$AN$2:$AN$6</definedName>
    <definedName name="OTB">'[2]other data'!$R$2:$R$14</definedName>
    <definedName name="PACK">[4]Sheet1!$EE$2:$EE$3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[6]a!$A$10:$B$35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QSFOB">[7]Q1!$C$38</definedName>
    <definedName name="RateSeq">'[3]1-Import Product Data Sheet'!$X$2</definedName>
    <definedName name="RoutingDesc">'[5]DOMESTIC Worksheet'!$AG$3:$AG$12</definedName>
    <definedName name="runnum">'[2]other data'!$BI$2:$BI$18</definedName>
    <definedName name="scalenum">'[2]other data'!$BG$2:$BG$18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UDA3A">'[2]other data'!$AY$2:$AY$4</definedName>
    <definedName name="UDA3B">'[2]other data'!$AZ$2:$AZ$6</definedName>
    <definedName name="UNIT">[4]Sheet1!$EF$2:$EF$3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ood">[4]Sheet1!$EG$2:$EG$3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" i="1" l="1"/>
  <c r="AQ7" i="1"/>
  <c r="AN7" i="1"/>
  <c r="AK7" i="1"/>
  <c r="AI7" i="1"/>
  <c r="AF7" i="1"/>
  <c r="AA7" i="1"/>
  <c r="AB7" i="1" s="1"/>
  <c r="AD7" i="1" s="1"/>
  <c r="S7" i="1"/>
  <c r="R7" i="1"/>
  <c r="AY6" i="1"/>
  <c r="AQ6" i="1"/>
  <c r="AN6" i="1"/>
  <c r="AK6" i="1"/>
  <c r="AI6" i="1"/>
  <c r="AF6" i="1"/>
  <c r="AA6" i="1"/>
  <c r="AB6" i="1" s="1"/>
  <c r="AD6" i="1" s="1"/>
  <c r="S6" i="1"/>
  <c r="R6" i="1"/>
  <c r="AY5" i="1"/>
  <c r="AQ5" i="1"/>
  <c r="AN5" i="1"/>
  <c r="AK5" i="1"/>
  <c r="AI5" i="1"/>
  <c r="AF5" i="1"/>
  <c r="AA5" i="1"/>
  <c r="AB5" i="1" s="1"/>
  <c r="AD5" i="1" s="1"/>
  <c r="S5" i="1"/>
  <c r="AG5" i="1" s="1"/>
  <c r="R5" i="1"/>
  <c r="AY4" i="1"/>
  <c r="AQ4" i="1"/>
  <c r="AN4" i="1"/>
  <c r="AK4" i="1"/>
  <c r="AI4" i="1"/>
  <c r="AF4" i="1"/>
  <c r="AA4" i="1"/>
  <c r="AB4" i="1" s="1"/>
  <c r="AD4" i="1" s="1"/>
  <c r="S4" i="1"/>
  <c r="R4" i="1"/>
  <c r="AY3" i="1"/>
  <c r="AQ3" i="1"/>
  <c r="AN3" i="1"/>
  <c r="AK3" i="1"/>
  <c r="AI3" i="1"/>
  <c r="AF3" i="1"/>
  <c r="AA3" i="1"/>
  <c r="AB3" i="1" s="1"/>
  <c r="AD3" i="1" s="1"/>
  <c r="S3" i="1"/>
  <c r="R3" i="1"/>
  <c r="AY2" i="1"/>
  <c r="AQ2" i="1"/>
  <c r="AN2" i="1"/>
  <c r="AK2" i="1"/>
  <c r="AI2" i="1"/>
  <c r="AR2" i="1" s="1"/>
  <c r="AF2" i="1"/>
  <c r="AA2" i="1"/>
  <c r="AB2" i="1" s="1"/>
  <c r="AD2" i="1" s="1"/>
  <c r="S2" i="1"/>
  <c r="AS2" i="1" s="1"/>
  <c r="R2" i="1"/>
  <c r="AR7" i="1" l="1"/>
  <c r="AG2" i="1"/>
  <c r="AR6" i="1"/>
  <c r="AS6" i="1" s="1"/>
  <c r="AZ7" i="1"/>
  <c r="AG4" i="1"/>
  <c r="AR3" i="1"/>
  <c r="AS3" i="1" s="1"/>
  <c r="AR4" i="1"/>
  <c r="AS4" i="1" s="1"/>
  <c r="AX4" i="1" s="1"/>
  <c r="AS7" i="1"/>
  <c r="AG7" i="1"/>
  <c r="AX2" i="1"/>
  <c r="AT2" i="1"/>
  <c r="AR5" i="1"/>
  <c r="AS5" i="1" s="1"/>
  <c r="AG3" i="1"/>
  <c r="AG6" i="1"/>
  <c r="AT4" i="1" l="1"/>
  <c r="AX5" i="1"/>
  <c r="AT5" i="1"/>
  <c r="AT3" i="1"/>
  <c r="AX3" i="1"/>
  <c r="AX7" i="1"/>
  <c r="AT7" i="1"/>
  <c r="AX6" i="1"/>
  <c r="AT6" i="1"/>
  <c r="BA7" i="1" l="1"/>
  <c r="BB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AAEDC759-D6FB-4A3F-9144-7540422B7BC0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24E74EF3-1329-4D1C-B709-06551DDA2B9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9EEAA37F-A268-40E3-92C2-9C71FD9E50D1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E5D81B76-0C04-4CD5-A6A2-6E0F01FB716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E374A61C-5808-4F91-B367-69C19FB3FAB9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1BC37443-C7D2-4F5B-9B94-F969B5F6EC0F}">
      <text>
        <r>
          <rPr>
            <sz val="11"/>
            <rFont val="Calibri"/>
            <family val="2"/>
          </rPr>
          <t>[JLA FOB Price Quote (Value)]*[DA %]</t>
        </r>
      </text>
    </comment>
    <comment ref="AK1" authorId="0" shapeId="0" xr:uid="{8F86A86E-F8FB-40DE-BAF1-6A506028D8EA}">
      <text>
        <r>
          <rPr>
            <sz val="11"/>
            <rFont val="Calibri"/>
            <family val="2"/>
          </rPr>
          <t>[JLA FOB Price Quote (Value)]*[Rebate/Co-op %]</t>
        </r>
      </text>
    </comment>
    <comment ref="AN1" authorId="0" shapeId="0" xr:uid="{3D8EED52-ACBB-4321-A871-899B52F68509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0CAF8D22-42DA-43F1-A8CA-9A42942452C1}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 xr:uid="{BCFA009E-6D74-4296-9885-63944BA8CD60}">
      <text>
        <r>
          <rPr>
            <sz val="11"/>
            <rFont val="Calibri"/>
            <family val="2"/>
          </rPr>
          <t>[DA $]+[Rebate/Co-op $]+[Load 1 $]+[Load 2 $]</t>
        </r>
      </text>
    </comment>
    <comment ref="AS1" authorId="0" shapeId="0" xr:uid="{4D9FC17B-B8CB-43CC-9F4B-5B322E4C3FCD}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 xr:uid="{929B2AAB-3DE6-4EB7-B2C3-8E9A7AF3FE8D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4073F40E-A2C3-49DF-B245-950591AC3C9B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4A15F2B7-F08B-4AB2-8DF2-B8ADA4D258A9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<sst xmlns="http://schemas.openxmlformats.org/spreadsheetml/2006/main" count="126" uniqueCount="67">
  <si>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</si>
  <si>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</si>
  <si>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</si>
  <si>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</si>
  <si>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</si>
  <si>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</si>
  <si>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</si>
  <si>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</si>
  <si>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</si>
  <si>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</si>
  <si>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</si>
  <si>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</si>
  <si>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</si>
  <si>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</si>
  <si>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</si>
  <si>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</si>
  <si>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</si>
  <si>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</si>
  <si>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</si>
  <si>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</si>
  <si>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</si>
  <si>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</si>
  <si>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</si>
  <si>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</si>
  <si>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</si>
  <si>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</si>
  <si>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</si>
  <si>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</si>
  <si>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</si>
  <si>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</si>
  <si>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</si>
  <si>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</si>
  <si>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</si>
  <si>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</si>
  <si>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</si>
  <si>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</si>
  <si>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</si>
  <si>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</si>
  <si>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</si>
  <si>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</si>
  <si>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</si>
  <si>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</si>
  <si>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</si>
  <si>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</si>
  <si>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</si>
  <si>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</si>
  <si>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</si>
  <si>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</si>
  <si>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</si>
  <si>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</si>
  <si>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</si>
  <si>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Kirkton House</t>
  </si>
  <si>
    <t>BLANKET(51)</t>
  </si>
  <si>
    <t>Sculpted</t>
  </si>
  <si>
    <t>Sculpted Microvelour Blanket</t>
  </si>
  <si>
    <t>100%polyester 330gsm 1 layer double side brushed microvelour, emboss at face side. Self hem</t>
  </si>
  <si>
    <t>F/Q 90X90"</t>
  </si>
  <si>
    <t>Gray</t>
  </si>
  <si>
    <t>Piece</t>
  </si>
  <si>
    <t>Normal</t>
  </si>
  <si>
    <t>6301.40.0020</t>
  </si>
  <si>
    <t>Shanghai</t>
  </si>
  <si>
    <t>King 108x90"</t>
  </si>
  <si>
    <t>Medallion</t>
  </si>
  <si>
    <t>100%polyester 280gsm 1 layer double side brushed microvelour, emboss at face side. Self hem</t>
  </si>
  <si>
    <t>Bubble</t>
  </si>
  <si>
    <t>Avg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</si>
</sst>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5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5" fontId="5" fillId="5" borderId="2" xfId="2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3" borderId="2" xfId="2" applyFont="1" applyFill="1" applyBorder="1" applyAlignment="1">
      <alignment wrapText="1"/>
    </xf>
    <xf numFmtId="165" fontId="6" fillId="3" borderId="1" xfId="2" applyNumberFormat="1" applyFont="1" applyFill="1" applyBorder="1" applyAlignment="1">
      <alignment wrapText="1"/>
    </xf>
    <xf numFmtId="165" fontId="2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65" fontId="0" fillId="7" borderId="2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65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0" fontId="0" fillId="5" borderId="0" xfId="4" applyNumberFormat="1" applyFont="1" applyFill="1" applyAlignment="1">
      <alignment wrapText="1"/>
    </xf>
  </cellXfs>
  <cellStyles count="5">
    <cellStyle name="Currency 2" xfId="3" xr:uid="{56041DE6-A4E4-4D8F-86FC-8D5A01169194}"/>
    <cellStyle name="Normal" xfId="0" builtinId="0"/>
    <cellStyle name="Normal 2" xfId="1" xr:uid="{FC93A8E1-1358-4F0E-8E2A-DAD93972A730}"/>
    <cellStyle name="Normal 2 18 2" xfId="2" xr:uid="{5C95B96E-5EC3-4CC6-8AE3-6D324C829EA9}"/>
    <cellStyle name="Percent 2" xfId="4" xr:uid="{46DD53EA-BF02-4757-A5E9-5A3516A9D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Aldi%202025%20Sculpted%20Blanket%20Commitment%20250527.xlsx" TargetMode="External"/><Relationship Id="rId1" Type="http://schemas.openxmlformats.org/officeDocument/2006/relationships/externalLinkPath" Target="/Users/heather.zhu/AppData/Local/Microsoft/Windows/INetCache/Content.Outlook/5L2W049N/Aldi%202025%20Sculpted%20Blanket%20Commitment%202505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CCD 0527"/>
      <sheetName val="CCF"/>
      <sheetName val="CAD"/>
      <sheetName val="ValueSelection"/>
      <sheetName val="Data"/>
    </sheetNames>
    <sheetDataSet>
      <sheetData sheetId="0"/>
      <sheetData sheetId="1"/>
      <sheetData sheetId="2">
        <row r="72">
          <cell r="B72">
            <v>6.1</v>
          </cell>
          <cell r="C72">
            <v>7.05</v>
          </cell>
          <cell r="G72">
            <v>5.78</v>
          </cell>
          <cell r="H72">
            <v>6.68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Mapping"/>
      <sheetName val="COO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608C-279A-41CB-8053-0A2E8881114F}">
  <dimension ref="A1:BB8"/>
  <sheetViews>
    <sheetView tabSelected="1" workbookViewId="0">
      <selection activeCell="G12" sqref="G1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3.1796875" style="2" customWidth="1"/>
    <col min="6" max="6" width="10.26953125" style="2" customWidth="1"/>
    <col min="7" max="7" width="16.81640625" style="2" customWidth="1"/>
    <col min="8" max="8" width="13.81640625" style="2" customWidth="1"/>
    <col min="9" max="9" width="27.81640625" style="2" customWidth="1"/>
    <col min="10" max="10" width="10.1796875" style="2" customWidth="1"/>
    <col min="11" max="11" width="11.54296875" style="2" customWidth="1"/>
    <col min="12" max="12" width="10.81640625" style="2" customWidth="1"/>
    <col min="13" max="13" width="6.81640625" style="2" customWidth="1"/>
    <col min="14" max="14" width="5.54296875" style="2" customWidth="1"/>
    <col min="15" max="15" width="10.26953125" style="2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1796875" style="5" customWidth="1"/>
    <col min="21" max="21" width="9.453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12.1796875" style="2" bestFit="1" customWidth="1"/>
    <col min="32" max="32" width="8.453125" style="7" customWidth="1"/>
    <col min="33" max="33" width="9" style="5" customWidth="1"/>
    <col min="34" max="34" width="7.81640625" style="7" customWidth="1"/>
    <col min="35" max="35" width="5.81640625" style="5" customWidth="1"/>
    <col min="36" max="36" width="9.54296875" style="2" customWidth="1"/>
    <col min="37" max="37" width="9.54296875" style="7" customWidth="1"/>
    <col min="38" max="38" width="10" style="5" customWidth="1"/>
    <col min="39" max="39" width="9.54296875" style="5" customWidth="1"/>
    <col min="40" max="40" width="9.453125" style="5" customWidth="1"/>
    <col min="41" max="41" width="7.1796875" style="7" customWidth="1"/>
    <col min="42" max="42" width="7.81640625" style="5" customWidth="1"/>
    <col min="43" max="43" width="9.54296875" style="5" customWidth="1"/>
    <col min="44" max="44" width="8.1796875" style="5" customWidth="1"/>
    <col min="45" max="45" width="9.1796875" style="2" customWidth="1"/>
    <col min="46" max="47" width="9.1796875" style="2"/>
    <col min="48" max="49" width="9.1796875" style="5"/>
    <col min="50" max="50" width="12.26953125" style="2" customWidth="1"/>
    <col min="51" max="51" width="14.26953125" style="2" customWidth="1"/>
    <col min="52" max="53" width="11.1796875" style="2" bestFit="1" customWidth="1"/>
    <col min="54" max="54" width="11.54296875" style="2" bestFit="1" customWidth="1"/>
    <col min="55" max="16384" width="9.1796875" style="2"/>
  </cols>
  <sheetData>
    <row r="1" spans="1:54" ht="68.150000000000006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4" t="s">
        <v>6</v>
      </c>
      <c r="H1" s="15" t="s">
        <v>7</v>
      </c>
      <c r="I1" s="14" t="s">
        <v>8</v>
      </c>
      <c r="J1" s="14" t="s">
        <v>9</v>
      </c>
      <c r="K1" s="14" t="s">
        <v>10</v>
      </c>
      <c r="L1" s="11" t="s">
        <v>11</v>
      </c>
      <c r="M1" s="11" t="s">
        <v>12</v>
      </c>
      <c r="N1" s="11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10" t="s">
        <v>28</v>
      </c>
      <c r="AD1" s="26" t="s">
        <v>29</v>
      </c>
      <c r="AE1" s="10" t="s">
        <v>30</v>
      </c>
      <c r="AF1" s="27" t="s">
        <v>31</v>
      </c>
      <c r="AG1" s="28" t="s">
        <v>32</v>
      </c>
      <c r="AH1" s="27" t="s">
        <v>33</v>
      </c>
      <c r="AI1" s="26" t="s">
        <v>34</v>
      </c>
      <c r="AJ1" s="29" t="s">
        <v>35</v>
      </c>
      <c r="AK1" s="26" t="s">
        <v>36</v>
      </c>
      <c r="AL1" s="21" t="s">
        <v>37</v>
      </c>
      <c r="AM1" s="27" t="s">
        <v>38</v>
      </c>
      <c r="AN1" s="26" t="s">
        <v>39</v>
      </c>
      <c r="AO1" s="21" t="s">
        <v>40</v>
      </c>
      <c r="AP1" s="27" t="s">
        <v>41</v>
      </c>
      <c r="AQ1" s="26" t="s">
        <v>42</v>
      </c>
      <c r="AR1" s="26" t="s">
        <v>43</v>
      </c>
      <c r="AS1" s="30" t="s">
        <v>44</v>
      </c>
      <c r="AT1" s="30" t="s">
        <v>45</v>
      </c>
      <c r="AU1" s="31" t="s">
        <v>46</v>
      </c>
      <c r="AV1" s="10" t="s">
        <v>47</v>
      </c>
      <c r="AW1" s="10" t="s">
        <v>48</v>
      </c>
      <c r="AX1" s="32" t="s">
        <v>49</v>
      </c>
      <c r="AY1" s="32" t="s">
        <v>50</v>
      </c>
    </row>
    <row r="2" spans="1:54" ht="58" x14ac:dyDescent="0.35">
      <c r="A2" s="33">
        <v>1</v>
      </c>
      <c r="B2" s="34"/>
      <c r="C2" s="34"/>
      <c r="D2" s="34" t="s">
        <v>51</v>
      </c>
      <c r="E2" s="34" t="s">
        <v>52</v>
      </c>
      <c r="F2" s="34" t="s">
        <v>53</v>
      </c>
      <c r="G2" s="34" t="s">
        <v>54</v>
      </c>
      <c r="H2" s="34" t="s">
        <v>54</v>
      </c>
      <c r="I2" s="34" t="s">
        <v>55</v>
      </c>
      <c r="J2" s="34" t="s">
        <v>56</v>
      </c>
      <c r="K2" s="34" t="s">
        <v>57</v>
      </c>
      <c r="L2" s="34"/>
      <c r="M2" s="34"/>
      <c r="N2" s="34"/>
      <c r="O2" s="34" t="s">
        <v>58</v>
      </c>
      <c r="P2" s="35"/>
      <c r="Q2" s="36"/>
      <c r="R2" s="37" t="str">
        <f>IF(ISERROR(P2/Q2),"",P2/Q2)</f>
        <v/>
      </c>
      <c r="S2" s="38">
        <f>'[1]CCD 0527'!B72</f>
        <v>6.1</v>
      </c>
      <c r="T2" s="8">
        <v>6</v>
      </c>
      <c r="U2" s="34" t="s">
        <v>59</v>
      </c>
      <c r="V2" s="36">
        <v>76.5</v>
      </c>
      <c r="W2" s="36">
        <v>43.5</v>
      </c>
      <c r="X2" s="36">
        <v>39.5</v>
      </c>
      <c r="Y2" s="36"/>
      <c r="Z2" s="9">
        <v>6</v>
      </c>
      <c r="AA2" s="39">
        <f>IF(V2="","",V2*W2*X2/1000000)</f>
        <v>0.131446125</v>
      </c>
      <c r="AB2" s="40">
        <f>IF(Z2="","",65/AA2*Z2)</f>
        <v>2966.9950331361993</v>
      </c>
      <c r="AC2" s="34"/>
      <c r="AD2" s="41">
        <f>IF(ISERROR(AC2/AB2),"",AC2/AB2)</f>
        <v>0</v>
      </c>
      <c r="AE2" s="34" t="s">
        <v>60</v>
      </c>
      <c r="AF2" s="42">
        <f>8.5%+30%</f>
        <v>0.38500000000000001</v>
      </c>
      <c r="AG2" s="41">
        <f>IF(ISERROR(S2*AF2),"",S2*AF2)</f>
        <v>2.3485</v>
      </c>
      <c r="AH2" s="42">
        <v>0.02</v>
      </c>
      <c r="AI2" s="41">
        <f>IF(ISERROR(AU2*AH2),"",AU2*AH2)</f>
        <v>0.13500000000000001</v>
      </c>
      <c r="AJ2" s="8"/>
      <c r="AK2" s="41">
        <f>IF(ISERROR(AU2*AJ2),"",AU2*AJ2)</f>
        <v>0</v>
      </c>
      <c r="AL2" s="34"/>
      <c r="AM2" s="42"/>
      <c r="AN2" s="41">
        <f t="shared" ref="AN2:AN3" si="0">IF(ISERROR(AU2*AM2),"",AU2*AM2)</f>
        <v>0</v>
      </c>
      <c r="AO2" s="8"/>
      <c r="AP2" s="8"/>
      <c r="AQ2" s="41">
        <f>IF(ISERROR(AU2*AP2),"",AU2*AP2)</f>
        <v>0</v>
      </c>
      <c r="AR2" s="41">
        <f>IF(ISERROR(AI2+AK2+AN2+AQ2),"",AI2+AK2+AN2+AQ2)</f>
        <v>0.13500000000000001</v>
      </c>
      <c r="AS2" s="41">
        <f t="shared" ref="AS2:AS7" si="1">IF(ISERROR(S2+AR2),"",S2+AR2)</f>
        <v>6.2349999999999994</v>
      </c>
      <c r="AT2" s="43">
        <f>IF(ISERROR((AU2-AS2)/AU2),"",(AU2-AS2)/AU2)</f>
        <v>7.6296296296296376E-2</v>
      </c>
      <c r="AU2" s="41">
        <v>6.75</v>
      </c>
      <c r="AV2" s="8" t="s">
        <v>61</v>
      </c>
      <c r="AW2" s="9">
        <v>14437</v>
      </c>
      <c r="AX2" s="41">
        <f>IF(ISERROR(AS2*AW2),"",AS2*AW2)</f>
        <v>90014.694999999992</v>
      </c>
      <c r="AY2" s="41">
        <f>IF(ISERROR(AU2*AW2),"",AU2*AW2)</f>
        <v>97449.75</v>
      </c>
    </row>
    <row r="3" spans="1:54" ht="58" x14ac:dyDescent="0.35">
      <c r="A3" s="33">
        <v>2</v>
      </c>
      <c r="B3" s="34"/>
      <c r="C3" s="34"/>
      <c r="D3" s="34" t="s">
        <v>51</v>
      </c>
      <c r="E3" s="34" t="s">
        <v>52</v>
      </c>
      <c r="F3" s="34" t="s">
        <v>53</v>
      </c>
      <c r="G3" s="34" t="s">
        <v>54</v>
      </c>
      <c r="H3" s="34" t="s">
        <v>54</v>
      </c>
      <c r="I3" s="34" t="s">
        <v>55</v>
      </c>
      <c r="J3" s="34" t="s">
        <v>62</v>
      </c>
      <c r="K3" s="34" t="s">
        <v>57</v>
      </c>
      <c r="L3" s="34"/>
      <c r="M3" s="34"/>
      <c r="N3" s="34"/>
      <c r="O3" s="34" t="s">
        <v>58</v>
      </c>
      <c r="P3" s="35"/>
      <c r="Q3" s="36"/>
      <c r="R3" s="37" t="str">
        <f t="shared" ref="R3:R7" si="2">IF(ISERROR(P3/Q3),"",P3/Q3)</f>
        <v/>
      </c>
      <c r="S3" s="38">
        <f>'[1]CCD 0527'!C72</f>
        <v>7.05</v>
      </c>
      <c r="T3" s="8">
        <v>6.95</v>
      </c>
      <c r="U3" s="34" t="s">
        <v>59</v>
      </c>
      <c r="V3" s="36">
        <v>76.5</v>
      </c>
      <c r="W3" s="36">
        <v>43.5</v>
      </c>
      <c r="X3" s="36">
        <v>39.5</v>
      </c>
      <c r="Y3" s="36"/>
      <c r="Z3" s="9">
        <v>6</v>
      </c>
      <c r="AA3" s="39">
        <f t="shared" ref="AA3:AA7" si="3">IF(V3="","",V3*W3*X3/1000000)</f>
        <v>0.131446125</v>
      </c>
      <c r="AB3" s="40">
        <f t="shared" ref="AB3:AB7" si="4">IF(Z3="","",65/AA3*Z3)</f>
        <v>2966.9950331361993</v>
      </c>
      <c r="AC3" s="34"/>
      <c r="AD3" s="41">
        <f t="shared" ref="AD3:AD7" si="5">IF(ISERROR(AC3/AB3),"",AC3/AB3)</f>
        <v>0</v>
      </c>
      <c r="AE3" s="34" t="s">
        <v>60</v>
      </c>
      <c r="AF3" s="42">
        <f t="shared" ref="AF3:AF7" si="6">8.5%+30%</f>
        <v>0.38500000000000001</v>
      </c>
      <c r="AG3" s="41">
        <f>IF(ISERROR(S3*AF3),"",S3*AF3)</f>
        <v>2.7142499999999998</v>
      </c>
      <c r="AH3" s="42">
        <v>0.02</v>
      </c>
      <c r="AI3" s="41">
        <f t="shared" ref="AI3:AI7" si="7">IF(ISERROR(AU3*AH3),"",AU3*AH3)</f>
        <v>0.157</v>
      </c>
      <c r="AJ3" s="8"/>
      <c r="AK3" s="41">
        <f t="shared" ref="AK3:AK7" si="8">IF(ISERROR(AU3*AJ3),"",AU3*AJ3)</f>
        <v>0</v>
      </c>
      <c r="AL3" s="34"/>
      <c r="AM3" s="42"/>
      <c r="AN3" s="41">
        <f t="shared" si="0"/>
        <v>0</v>
      </c>
      <c r="AO3" s="8"/>
      <c r="AP3" s="8"/>
      <c r="AQ3" s="41">
        <f t="shared" ref="AQ3:AQ7" si="9">IF(ISERROR(AU3*AP3),"",AU3*AP3)</f>
        <v>0</v>
      </c>
      <c r="AR3" s="41">
        <f t="shared" ref="AR3:AR7" si="10">IF(ISERROR(AI3+AK3+AN3+AQ3),"",AI3+AK3+AN3+AQ3)</f>
        <v>0.157</v>
      </c>
      <c r="AS3" s="41">
        <f t="shared" si="1"/>
        <v>7.2069999999999999</v>
      </c>
      <c r="AT3" s="43">
        <f t="shared" ref="AT3:AT7" si="11">IF(ISERROR((AU3-AS3)/AU3),"",(AU3-AS3)/AU3)</f>
        <v>8.191082802547768E-2</v>
      </c>
      <c r="AU3" s="41">
        <v>7.85</v>
      </c>
      <c r="AV3" s="8" t="s">
        <v>61</v>
      </c>
      <c r="AW3" s="9">
        <v>14437</v>
      </c>
      <c r="AX3" s="41">
        <f t="shared" ref="AX3:AX7" si="12">IF(ISERROR(AS3*AW3),"",AS3*AW3)</f>
        <v>104047.459</v>
      </c>
      <c r="AY3" s="41">
        <f t="shared" ref="AY3:AY7" si="13">IF(ISERROR(AU3*AW3),"",AU3*AW3)</f>
        <v>113330.45</v>
      </c>
    </row>
    <row r="4" spans="1:54" ht="58" x14ac:dyDescent="0.35">
      <c r="A4" s="33">
        <v>3</v>
      </c>
      <c r="B4" s="34"/>
      <c r="C4" s="34"/>
      <c r="D4" s="34" t="s">
        <v>51</v>
      </c>
      <c r="E4" s="34" t="s">
        <v>52</v>
      </c>
      <c r="F4" s="34" t="s">
        <v>53</v>
      </c>
      <c r="G4" s="34" t="s">
        <v>54</v>
      </c>
      <c r="H4" s="34" t="s">
        <v>54</v>
      </c>
      <c r="I4" s="34" t="s">
        <v>55</v>
      </c>
      <c r="J4" s="34" t="s">
        <v>56</v>
      </c>
      <c r="K4" s="34" t="s">
        <v>63</v>
      </c>
      <c r="L4" s="34"/>
      <c r="M4" s="34"/>
      <c r="N4" s="34"/>
      <c r="O4" s="34" t="s">
        <v>58</v>
      </c>
      <c r="P4" s="35"/>
      <c r="Q4" s="36"/>
      <c r="R4" s="37" t="str">
        <f t="shared" si="2"/>
        <v/>
      </c>
      <c r="S4" s="38">
        <f>'[1]CCD 0527'!B72</f>
        <v>6.1</v>
      </c>
      <c r="T4" s="8">
        <v>6</v>
      </c>
      <c r="U4" s="34" t="s">
        <v>59</v>
      </c>
      <c r="V4" s="36">
        <v>76.5</v>
      </c>
      <c r="W4" s="36">
        <v>43.5</v>
      </c>
      <c r="X4" s="36">
        <v>39.5</v>
      </c>
      <c r="Y4" s="36"/>
      <c r="Z4" s="9">
        <v>6</v>
      </c>
      <c r="AA4" s="39">
        <f t="shared" si="3"/>
        <v>0.131446125</v>
      </c>
      <c r="AB4" s="40">
        <f t="shared" si="4"/>
        <v>2966.9950331361993</v>
      </c>
      <c r="AC4" s="34"/>
      <c r="AD4" s="41">
        <f t="shared" si="5"/>
        <v>0</v>
      </c>
      <c r="AE4" s="34" t="s">
        <v>60</v>
      </c>
      <c r="AF4" s="42">
        <f t="shared" si="6"/>
        <v>0.38500000000000001</v>
      </c>
      <c r="AG4" s="41">
        <f t="shared" ref="AG4:AG7" si="14">IF(ISERROR(S4*AF4),"",S4*AF4)</f>
        <v>2.3485</v>
      </c>
      <c r="AH4" s="42">
        <v>0.02</v>
      </c>
      <c r="AI4" s="41">
        <f t="shared" si="7"/>
        <v>0.13500000000000001</v>
      </c>
      <c r="AJ4" s="8"/>
      <c r="AK4" s="41">
        <f t="shared" si="8"/>
        <v>0</v>
      </c>
      <c r="AL4" s="34"/>
      <c r="AM4" s="42"/>
      <c r="AN4" s="41">
        <f>IF(ISERROR(AU4*AM4),"",AU4*AM4)</f>
        <v>0</v>
      </c>
      <c r="AO4" s="8"/>
      <c r="AP4" s="8"/>
      <c r="AQ4" s="41">
        <f t="shared" si="9"/>
        <v>0</v>
      </c>
      <c r="AR4" s="41">
        <f t="shared" si="10"/>
        <v>0.13500000000000001</v>
      </c>
      <c r="AS4" s="41">
        <f t="shared" si="1"/>
        <v>6.2349999999999994</v>
      </c>
      <c r="AT4" s="43">
        <f t="shared" si="11"/>
        <v>7.6296296296296376E-2</v>
      </c>
      <c r="AU4" s="41">
        <v>6.75</v>
      </c>
      <c r="AV4" s="8" t="s">
        <v>61</v>
      </c>
      <c r="AW4" s="9">
        <v>14437</v>
      </c>
      <c r="AX4" s="41">
        <f t="shared" si="12"/>
        <v>90014.694999999992</v>
      </c>
      <c r="AY4" s="41">
        <f t="shared" si="13"/>
        <v>97449.75</v>
      </c>
    </row>
    <row r="5" spans="1:54" ht="58" x14ac:dyDescent="0.35">
      <c r="A5" s="33">
        <v>4</v>
      </c>
      <c r="B5" s="34"/>
      <c r="C5" s="34"/>
      <c r="D5" s="34" t="s">
        <v>51</v>
      </c>
      <c r="E5" s="34" t="s">
        <v>52</v>
      </c>
      <c r="F5" s="34" t="s">
        <v>53</v>
      </c>
      <c r="G5" s="34" t="s">
        <v>54</v>
      </c>
      <c r="H5" s="34" t="s">
        <v>54</v>
      </c>
      <c r="I5" s="34" t="s">
        <v>55</v>
      </c>
      <c r="J5" s="34" t="s">
        <v>62</v>
      </c>
      <c r="K5" s="34" t="s">
        <v>63</v>
      </c>
      <c r="L5" s="34"/>
      <c r="M5" s="34"/>
      <c r="N5" s="34"/>
      <c r="O5" s="34" t="s">
        <v>58</v>
      </c>
      <c r="P5" s="35"/>
      <c r="Q5" s="36"/>
      <c r="R5" s="37" t="str">
        <f t="shared" si="2"/>
        <v/>
      </c>
      <c r="S5" s="38">
        <f>'[1]CCD 0527'!C72</f>
        <v>7.05</v>
      </c>
      <c r="T5" s="8">
        <v>6.95</v>
      </c>
      <c r="U5" s="34" t="s">
        <v>59</v>
      </c>
      <c r="V5" s="36">
        <v>76.5</v>
      </c>
      <c r="W5" s="36">
        <v>43.5</v>
      </c>
      <c r="X5" s="36">
        <v>39.5</v>
      </c>
      <c r="Y5" s="36"/>
      <c r="Z5" s="9">
        <v>6</v>
      </c>
      <c r="AA5" s="39">
        <f t="shared" si="3"/>
        <v>0.131446125</v>
      </c>
      <c r="AB5" s="40">
        <f t="shared" si="4"/>
        <v>2966.9950331361993</v>
      </c>
      <c r="AC5" s="34"/>
      <c r="AD5" s="41">
        <f t="shared" si="5"/>
        <v>0</v>
      </c>
      <c r="AE5" s="34" t="s">
        <v>60</v>
      </c>
      <c r="AF5" s="42">
        <f t="shared" si="6"/>
        <v>0.38500000000000001</v>
      </c>
      <c r="AG5" s="41">
        <f t="shared" si="14"/>
        <v>2.7142499999999998</v>
      </c>
      <c r="AH5" s="42">
        <v>0.02</v>
      </c>
      <c r="AI5" s="41">
        <f t="shared" si="7"/>
        <v>0.157</v>
      </c>
      <c r="AJ5" s="8"/>
      <c r="AK5" s="41">
        <f t="shared" si="8"/>
        <v>0</v>
      </c>
      <c r="AL5" s="34"/>
      <c r="AM5" s="42"/>
      <c r="AN5" s="41">
        <f t="shared" ref="AN5:AN7" si="15">IF(ISERROR(AU5*AM5),"",AU5*AM5)</f>
        <v>0</v>
      </c>
      <c r="AO5" s="8"/>
      <c r="AP5" s="8"/>
      <c r="AQ5" s="41">
        <f t="shared" si="9"/>
        <v>0</v>
      </c>
      <c r="AR5" s="41">
        <f t="shared" si="10"/>
        <v>0.157</v>
      </c>
      <c r="AS5" s="41">
        <f t="shared" si="1"/>
        <v>7.2069999999999999</v>
      </c>
      <c r="AT5" s="43">
        <f t="shared" si="11"/>
        <v>8.191082802547768E-2</v>
      </c>
      <c r="AU5" s="41">
        <v>7.85</v>
      </c>
      <c r="AV5" s="8" t="s">
        <v>61</v>
      </c>
      <c r="AW5" s="9">
        <v>14437</v>
      </c>
      <c r="AX5" s="41">
        <f t="shared" si="12"/>
        <v>104047.459</v>
      </c>
      <c r="AY5" s="41">
        <f t="shared" si="13"/>
        <v>113330.45</v>
      </c>
    </row>
    <row r="6" spans="1:54" ht="58" x14ac:dyDescent="0.35">
      <c r="A6" s="33">
        <v>5</v>
      </c>
      <c r="B6" s="34"/>
      <c r="C6" s="34"/>
      <c r="D6" s="34" t="s">
        <v>51</v>
      </c>
      <c r="E6" s="34" t="s">
        <v>52</v>
      </c>
      <c r="F6" s="34" t="s">
        <v>53</v>
      </c>
      <c r="G6" s="34" t="s">
        <v>54</v>
      </c>
      <c r="H6" s="34" t="s">
        <v>54</v>
      </c>
      <c r="I6" s="34" t="s">
        <v>64</v>
      </c>
      <c r="J6" s="34" t="s">
        <v>56</v>
      </c>
      <c r="K6" s="34" t="s">
        <v>65</v>
      </c>
      <c r="L6" s="34"/>
      <c r="M6" s="34"/>
      <c r="N6" s="34"/>
      <c r="O6" s="34" t="s">
        <v>58</v>
      </c>
      <c r="P6" s="35"/>
      <c r="Q6" s="36"/>
      <c r="R6" s="37" t="str">
        <f t="shared" si="2"/>
        <v/>
      </c>
      <c r="S6" s="38">
        <f>'[1]CCD 0527'!G72</f>
        <v>5.78</v>
      </c>
      <c r="T6" s="8">
        <v>6</v>
      </c>
      <c r="U6" s="34" t="s">
        <v>59</v>
      </c>
      <c r="V6" s="36">
        <v>74</v>
      </c>
      <c r="W6" s="36">
        <v>35.5</v>
      </c>
      <c r="X6" s="36">
        <v>39.5</v>
      </c>
      <c r="Y6" s="36"/>
      <c r="Z6" s="9">
        <v>6</v>
      </c>
      <c r="AA6" s="39">
        <f t="shared" si="3"/>
        <v>0.1037665</v>
      </c>
      <c r="AB6" s="40">
        <f t="shared" si="4"/>
        <v>3758.438417022835</v>
      </c>
      <c r="AC6" s="34"/>
      <c r="AD6" s="41">
        <f t="shared" si="5"/>
        <v>0</v>
      </c>
      <c r="AE6" s="34" t="s">
        <v>60</v>
      </c>
      <c r="AF6" s="42">
        <f t="shared" si="6"/>
        <v>0.38500000000000001</v>
      </c>
      <c r="AG6" s="41">
        <f t="shared" si="14"/>
        <v>2.2253000000000003</v>
      </c>
      <c r="AH6" s="42">
        <v>0.02</v>
      </c>
      <c r="AI6" s="41">
        <f t="shared" si="7"/>
        <v>0.13500000000000001</v>
      </c>
      <c r="AJ6" s="8"/>
      <c r="AK6" s="41">
        <f t="shared" si="8"/>
        <v>0</v>
      </c>
      <c r="AL6" s="34"/>
      <c r="AM6" s="42"/>
      <c r="AN6" s="41">
        <f t="shared" si="15"/>
        <v>0</v>
      </c>
      <c r="AO6" s="8"/>
      <c r="AP6" s="8"/>
      <c r="AQ6" s="41">
        <f t="shared" si="9"/>
        <v>0</v>
      </c>
      <c r="AR6" s="41">
        <f t="shared" si="10"/>
        <v>0.13500000000000001</v>
      </c>
      <c r="AS6" s="41">
        <f t="shared" si="1"/>
        <v>5.915</v>
      </c>
      <c r="AT6" s="43">
        <f t="shared" si="11"/>
        <v>0.1237037037037037</v>
      </c>
      <c r="AU6" s="41">
        <v>6.75</v>
      </c>
      <c r="AV6" s="8" t="s">
        <v>61</v>
      </c>
      <c r="AW6" s="9">
        <v>14437</v>
      </c>
      <c r="AX6" s="41">
        <f t="shared" si="12"/>
        <v>85394.854999999996</v>
      </c>
      <c r="AY6" s="41">
        <f t="shared" si="13"/>
        <v>97449.75</v>
      </c>
      <c r="AZ6" s="2" t="s">
        <v>50</v>
      </c>
      <c r="BA6" s="2" t="s">
        <v>49</v>
      </c>
      <c r="BB6" s="2" t="s">
        <v>66</v>
      </c>
    </row>
    <row r="7" spans="1:54" ht="58" x14ac:dyDescent="0.35">
      <c r="A7" s="33">
        <v>6</v>
      </c>
      <c r="B7" s="34"/>
      <c r="C7" s="34"/>
      <c r="D7" s="34" t="s">
        <v>51</v>
      </c>
      <c r="E7" s="34" t="s">
        <v>52</v>
      </c>
      <c r="F7" s="34" t="s">
        <v>53</v>
      </c>
      <c r="G7" s="34" t="s">
        <v>54</v>
      </c>
      <c r="H7" s="34" t="s">
        <v>54</v>
      </c>
      <c r="I7" s="34" t="s">
        <v>64</v>
      </c>
      <c r="J7" s="34" t="s">
        <v>62</v>
      </c>
      <c r="K7" s="34" t="s">
        <v>65</v>
      </c>
      <c r="L7" s="34"/>
      <c r="M7" s="34"/>
      <c r="N7" s="34"/>
      <c r="O7" s="34" t="s">
        <v>58</v>
      </c>
      <c r="P7" s="35"/>
      <c r="Q7" s="36"/>
      <c r="R7" s="37" t="str">
        <f t="shared" si="2"/>
        <v/>
      </c>
      <c r="S7" s="38">
        <f>'[1]CCD 0527'!H72</f>
        <v>6.68</v>
      </c>
      <c r="T7" s="8">
        <v>6.95</v>
      </c>
      <c r="U7" s="34" t="s">
        <v>59</v>
      </c>
      <c r="V7" s="36">
        <v>74</v>
      </c>
      <c r="W7" s="36">
        <v>35.5</v>
      </c>
      <c r="X7" s="36">
        <v>39.5</v>
      </c>
      <c r="Y7" s="36"/>
      <c r="Z7" s="9">
        <v>6</v>
      </c>
      <c r="AA7" s="39">
        <f t="shared" si="3"/>
        <v>0.1037665</v>
      </c>
      <c r="AB7" s="40">
        <f t="shared" si="4"/>
        <v>3758.438417022835</v>
      </c>
      <c r="AC7" s="34"/>
      <c r="AD7" s="41">
        <f t="shared" si="5"/>
        <v>0</v>
      </c>
      <c r="AE7" s="34" t="s">
        <v>60</v>
      </c>
      <c r="AF7" s="42">
        <f t="shared" si="6"/>
        <v>0.38500000000000001</v>
      </c>
      <c r="AG7" s="41">
        <f t="shared" si="14"/>
        <v>2.5718000000000001</v>
      </c>
      <c r="AH7" s="42">
        <v>0.02</v>
      </c>
      <c r="AI7" s="41">
        <f t="shared" si="7"/>
        <v>0.157</v>
      </c>
      <c r="AJ7" s="8"/>
      <c r="AK7" s="41">
        <f t="shared" si="8"/>
        <v>0</v>
      </c>
      <c r="AL7" s="34"/>
      <c r="AM7" s="42"/>
      <c r="AN7" s="41">
        <f t="shared" si="15"/>
        <v>0</v>
      </c>
      <c r="AO7" s="8"/>
      <c r="AP7" s="8"/>
      <c r="AQ7" s="41">
        <f t="shared" si="9"/>
        <v>0</v>
      </c>
      <c r="AR7" s="41">
        <f t="shared" si="10"/>
        <v>0.157</v>
      </c>
      <c r="AS7" s="41">
        <f t="shared" si="1"/>
        <v>6.8369999999999997</v>
      </c>
      <c r="AT7" s="43">
        <f t="shared" si="11"/>
        <v>0.12904458598726115</v>
      </c>
      <c r="AU7" s="41">
        <v>7.85</v>
      </c>
      <c r="AV7" s="8" t="s">
        <v>61</v>
      </c>
      <c r="AW7" s="9">
        <v>14437</v>
      </c>
      <c r="AX7" s="41">
        <f t="shared" si="12"/>
        <v>98705.769</v>
      </c>
      <c r="AY7" s="41">
        <f t="shared" si="13"/>
        <v>113330.45</v>
      </c>
      <c r="AZ7" s="5">
        <f>SUM(AY2:AY7)</f>
        <v>632340.6</v>
      </c>
      <c r="BA7" s="5">
        <f>SUM(AX2:AX7)</f>
        <v>572224.93199999991</v>
      </c>
      <c r="BB7" s="44">
        <f>(AZ7-BA7)/AZ7</f>
        <v>9.5068493150685038E-2</v>
      </c>
    </row>
    <row r="8" spans="1:54" x14ac:dyDescent="0.35">
      <c r="AS8" s="5"/>
      <c r="AT8" s="7"/>
      <c r="AU8" s="6"/>
    </row>
  </sheetData>
  <sheetProtection insertRows="0" deleteRows="0" sort="0"/>
  <protectedRanges>
    <protectedRange sqref="AS8:AU8 AV1 AP8:AQ8 A9:AR246 AJ1:AK1 AW2:AW7 A8:AL8 A2:AU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2025-05-28T17:04:27Z</dcterms:created>
  <dcterms:modified xsi:type="dcterms:W3CDTF">2025-05-28T17:06:10Z</dcterms:modified>
</cp:coreProperties>
</file>