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B6B59C69-C518-4DA2-A900-770AC0126FCC}" xr6:coauthVersionLast="47" xr6:coauthVersionMax="47" xr10:uidLastSave="{00000000-0000-0000-0000-000000000000}"/>
  <bookViews>
    <workbookView xWindow="-110" yWindow="-110" windowWidth="19420" windowHeight="10300" xr2:uid="{E4459BDA-6F03-47FA-9DC8-EC6EE71F89B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1" l="1"/>
  <c r="AJ5" i="1"/>
  <c r="AH5" i="1"/>
  <c r="AF5" i="1"/>
  <c r="AD5" i="1"/>
  <c r="AA5" i="1"/>
  <c r="U5" i="1"/>
  <c r="V5" i="1" s="1"/>
  <c r="X5" i="1" s="1"/>
  <c r="AB5" i="1" s="1"/>
  <c r="M5" i="1"/>
  <c r="AP4" i="1"/>
  <c r="AJ4" i="1"/>
  <c r="AH4" i="1"/>
  <c r="AF4" i="1"/>
  <c r="AD4" i="1"/>
  <c r="AA4" i="1"/>
  <c r="U4" i="1"/>
  <c r="V4" i="1" s="1"/>
  <c r="X4" i="1" s="1"/>
  <c r="M4" i="1"/>
  <c r="AP3" i="1"/>
  <c r="AJ3" i="1"/>
  <c r="AH3" i="1"/>
  <c r="AF3" i="1"/>
  <c r="AD3" i="1"/>
  <c r="AK3" i="1" s="1"/>
  <c r="AA3" i="1"/>
  <c r="U3" i="1"/>
  <c r="V3" i="1" s="1"/>
  <c r="X3" i="1" s="1"/>
  <c r="AB3" i="1" s="1"/>
  <c r="M3" i="1"/>
  <c r="AP2" i="1"/>
  <c r="AJ2" i="1"/>
  <c r="AH2" i="1"/>
  <c r="AF2" i="1"/>
  <c r="AD2" i="1"/>
  <c r="AA2" i="1"/>
  <c r="U2" i="1"/>
  <c r="V2" i="1" s="1"/>
  <c r="X2" i="1" s="1"/>
  <c r="M2" i="1"/>
  <c r="AB2" i="1" l="1"/>
  <c r="AK5" i="1"/>
  <c r="AL5" i="1" s="1"/>
  <c r="AM5" i="1" s="1"/>
  <c r="AB4" i="1"/>
  <c r="AK2" i="1"/>
  <c r="AK4" i="1"/>
  <c r="AL3" i="1"/>
  <c r="AM3" i="1" s="1"/>
  <c r="AL4" i="1"/>
  <c r="AM4" i="1" s="1"/>
  <c r="AL2" i="1" l="1"/>
  <c r="AM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M1" authorId="0" shapeId="0" xr:uid="{FF982235-6714-47B9-8898-171CFC1E0FC4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" authorId="1" shapeId="0" xr:uid="{F6145A24-C643-457F-A7E5-1C35CFB22A1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V1" authorId="1" shapeId="0" xr:uid="{976C544B-6CD7-4462-94DF-F29E213B80E3}">
      <text>
        <r>
          <rPr>
            <sz val="11"/>
            <rFont val="Calibri"/>
            <family val="2"/>
          </rPr>
          <t>67/[Cubic Meter per Carton]*[Case Pack]</t>
        </r>
      </text>
    </comment>
    <comment ref="X1" authorId="1" shapeId="0" xr:uid="{F8FE4C45-1816-45C5-8847-8FE722E7244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A1" authorId="1" shapeId="0" xr:uid="{621F67F1-6EF2-4E40-A69A-0B13B49B3DB7}">
      <text>
        <r>
          <rPr>
            <sz val="11"/>
            <rFont val="Calibri"/>
            <family val="2"/>
          </rPr>
          <t>[FOB Cost $ (Value)]*[Duty Rate]</t>
        </r>
      </text>
    </comment>
    <comment ref="AB1" authorId="1" shapeId="0" xr:uid="{AC8096AF-3C61-4A29-90D2-5D4515E5451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D1" authorId="1" shapeId="0" xr:uid="{5625E19E-F5F8-4707-9272-ACA0C0FAB984}">
      <text>
        <r>
          <rPr>
            <sz val="11"/>
            <rFont val="Calibri"/>
            <family val="2"/>
          </rPr>
          <t>[JLA Standard Price]*[DA %]</t>
        </r>
      </text>
    </comment>
    <comment ref="AF1" authorId="1" shapeId="0" xr:uid="{51340FEC-FBFE-4F13-ADBD-472EBEB70E78}">
      <text>
        <r>
          <rPr>
            <sz val="11"/>
            <rFont val="Calibri"/>
            <family val="2"/>
          </rPr>
          <t>[JLA Standard Price]*[Rebate/Coop %]</t>
        </r>
      </text>
    </comment>
    <comment ref="AH1" authorId="1" shapeId="0" xr:uid="{B8575D71-7A56-4122-A648-AFF3FAB30B06}">
      <text>
        <r>
          <rPr>
            <sz val="11"/>
            <rFont val="Calibri"/>
            <family val="2"/>
          </rPr>
          <t>[JLA Standard Price]*[Misc./Shortage/ Freight/Violation %]</t>
        </r>
      </text>
    </comment>
    <comment ref="AJ1" authorId="1" shapeId="0" xr:uid="{98347F75-A1E3-4CA6-A341-73814FAE8C10}">
      <text>
        <r>
          <rPr>
            <sz val="11"/>
            <rFont val="Calibri"/>
            <family val="2"/>
          </rPr>
          <t>[JLA Standard Price]*[Warehouse Charge %]</t>
        </r>
      </text>
    </comment>
    <comment ref="AK1" authorId="1" shapeId="0" xr:uid="{10962D67-6901-4A63-8EE4-3D6EE19589F3}">
      <text>
        <r>
          <rPr>
            <sz val="11"/>
            <rFont val="Calibri"/>
            <family val="2"/>
          </rPr>
          <t>[DA $]+[Rebate/Coop $]+[Warehouse Charge $]+[Misc./Shortage/ Freight/Violation $]</t>
        </r>
      </text>
    </comment>
    <comment ref="AL1" authorId="1" shapeId="0" xr:uid="{DB86F4CA-AE69-4609-BD0E-07B2651B8AB8}">
      <text>
        <r>
          <rPr>
            <sz val="11"/>
            <rFont val="Calibri"/>
            <family val="2"/>
          </rPr>
          <t>[LDP Cost $]+[Total Load $]</t>
        </r>
      </text>
    </comment>
    <comment ref="AM1" authorId="1" shapeId="0" xr:uid="{2B20785D-AD97-4FB7-8FF7-55B72ADD2739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P1" authorId="1" shapeId="0" xr:uid="{C88EC74B-11CC-4608-8037-5B6C1014DC9C}">
      <text>
        <r>
          <rPr>
            <sz val="11"/>
            <rFont val="Calibri"/>
            <family val="2"/>
          </rPr>
          <t>([Suggested Retail Price]-[JLA Standard Price])/[Suggested Retail Price]</t>
        </r>
      </text>
    </comment>
  </commentList>
</comments>
</file>

<file path=xl/sharedStrings.xml><?xml version="1.0" encoding="utf-8"?>
<sst xmlns="http://schemas.openxmlformats.org/spreadsheetml/2006/main" count="87" uniqueCount="56">
  <si>
    <t>Brand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</si>
  <si>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</si>
  <si>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</si>
  <si>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</si>
  <si>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</si>
  <si>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</si>
  <si>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</si>
  <si>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</si>
  <si>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</si>
  <si>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</si>
  <si>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</si>
  <si>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</si>
  <si>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</si>
  <si>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</si>
  <si>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</si>
  <si>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</si>
  <si>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</si>
  <si>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</si>
  <si>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</si>
  <si>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</si>
  <si>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</si>
  <si>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</si>
  <si>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</si>
  <si>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</si>
  <si>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</si>
  <si>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</si>
  <si>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</si>
  <si>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</si>
  <si>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</si>
  <si>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</si>
  <si>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Rebate/Co-op %</t>
  </si>
  <si>
    <t>Rebate/Co-op $</t>
  </si>
  <si>
    <t>Misc./Shortage/ Freight/Violation %</t>
  </si>
  <si>
    <t>Misc./Shortage/ Freight/Violation $</t>
  </si>
  <si>
    <t>Warehouse Charge %</t>
  </si>
  <si>
    <t>Warehouse Charge $</t>
  </si>
  <si>
    <t>Total Load $</t>
  </si>
  <si>
    <t>LDP Cost with Load $</t>
  </si>
  <si>
    <t>JLA LDP MU%</t>
  </si>
  <si>
    <t>JLA Standard Price / Amazon customer price</t>
  </si>
  <si>
    <t>Suggested Retail Price</t>
  </si>
  <si>
    <t>Initial Markup</t>
  </si>
  <si>
    <t>Initial Rollout Forecast</t>
  </si>
  <si>
    <t>poly chenille floor cushion</t>
  </si>
  <si>
    <t>100% polyester</t>
  </si>
  <si>
    <t>20x20x5"</t>
  </si>
  <si>
    <t xml:space="preserve">Ivory
</t>
  </si>
  <si>
    <t>Piece</t>
  </si>
  <si>
    <t>Normal</t>
  </si>
  <si>
    <t>9404.90.2090</t>
  </si>
  <si>
    <t xml:space="preserve">Blush
</t>
  </si>
  <si>
    <t xml:space="preserve">Aqua
</t>
  </si>
  <si>
    <t>Navy</t>
  </si>
  <si>
    <t xml:space="preserve">Intelligent Design </t>
  </si>
  <si>
    <t>CUSHION/POUF(31)</t>
  </si>
  <si>
    <t>Azza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</si>
</sst>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7" formatCode="_ &quot;￥&quot;* #,##0.00_ ;_ &quot;￥&quot;* \-#,##0.00_ ;_ &quot;￥&quot;* &quot;-&quot;??_ ;_ @_ "/>
  </numFmts>
  <fonts count="9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64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64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2" fontId="0" fillId="7" borderId="2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1" fontId="2" fillId="0" borderId="2" xfId="0" applyNumberFormat="1" applyFont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5" fontId="0" fillId="0" borderId="2" xfId="0" applyNumberFormat="1" applyBorder="1"/>
    <xf numFmtId="10" fontId="0" fillId="0" borderId="2" xfId="0" applyNumberForma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" fontId="0" fillId="0" borderId="2" xfId="0" applyNumberFormat="1" applyBorder="1"/>
    <xf numFmtId="164" fontId="0" fillId="0" borderId="2" xfId="3" applyNumberFormat="1" applyFont="1" applyFill="1" applyBorder="1" applyAlignment="1"/>
  </cellXfs>
  <cellStyles count="8">
    <cellStyle name=" 1 2" xfId="4" xr:uid="{06DA146E-4026-4E33-9E91-09715A7A1037}"/>
    <cellStyle name="Normal" xfId="0" builtinId="0"/>
    <cellStyle name="Normal 2" xfId="1" xr:uid="{E925E3AF-3CF9-4863-849A-FFDB1AC7212E}"/>
    <cellStyle name="Normal 2 18 2" xfId="2" xr:uid="{C15D124B-539D-4C5D-892C-B9DDF44E726A}"/>
    <cellStyle name="Normal 39 2 2" xfId="5" xr:uid="{945DDAB5-8318-4855-BDBF-5C8DAE112B93}"/>
    <cellStyle name="Percent 2" xfId="3" xr:uid="{1513CE7A-4019-41CA-A682-284B49559290}"/>
    <cellStyle name="Style 1 2" xfId="7" xr:uid="{005172D0-0038-4973-8F5B-906AC5B27D61}"/>
    <cellStyle name="样式 1_Ecom Decorative Pillows Fall2013 Quote Sheet 20131023" xfId="6" xr:uid="{4C644FA9-DB28-467A-A486-D3F1FDDF8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B0F4-A491-44E0-8AFC-B5C4A06E37F2}">
  <dimension ref="A1:AV5"/>
  <sheetViews>
    <sheetView tabSelected="1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G6" sqref="G6"/>
    </sheetView>
  </sheetViews>
  <sheetFormatPr defaultColWidth="9.1796875" defaultRowHeight="14.5"/>
  <cols>
    <col min="1" max="1" width="7.81640625" style="1" customWidth="1"/>
    <col min="2" max="2" width="11.26953125" style="1" customWidth="1"/>
    <col min="3" max="3" width="9.1796875" style="1" customWidth="1"/>
    <col min="4" max="5" width="11.08984375" style="1" customWidth="1"/>
    <col min="6" max="7" width="12.08984375" style="1" customWidth="1"/>
    <col min="8" max="8" width="13.1796875" style="1" customWidth="1"/>
    <col min="9" max="9" width="6.1796875" style="1" customWidth="1"/>
    <col min="10" max="10" width="6.81640625" style="1" customWidth="1"/>
    <col min="11" max="12" width="8.81640625" style="1" customWidth="1"/>
    <col min="13" max="13" width="9.90625" style="2" customWidth="1"/>
    <col min="14" max="14" width="11.1796875" style="4" customWidth="1"/>
    <col min="15" max="15" width="9.36328125" style="1" customWidth="1"/>
    <col min="16" max="16" width="11" style="2" customWidth="1"/>
    <col min="17" max="17" width="13.08984375" style="2" customWidth="1"/>
    <col min="18" max="18" width="11.1796875" style="2" customWidth="1"/>
    <col min="19" max="19" width="12.81640625" style="2" customWidth="1"/>
    <col min="20" max="20" width="9.36328125" style="3" customWidth="1"/>
    <col min="21" max="21" width="13" style="2" customWidth="1"/>
    <col min="22" max="22" width="14.08984375" style="3" customWidth="1"/>
    <col min="23" max="23" width="13.90625" style="1" customWidth="1"/>
    <col min="24" max="24" width="13.81640625" style="4" customWidth="1"/>
    <col min="25" max="25" width="7.81640625" style="1" customWidth="1"/>
    <col min="26" max="26" width="8.453125" style="5" customWidth="1"/>
    <col min="27" max="27" width="12.453125" style="4" customWidth="1"/>
    <col min="28" max="28" width="8.90625" style="4" customWidth="1"/>
    <col min="29" max="29" width="11.7265625" style="5" customWidth="1"/>
    <col min="30" max="30" width="10.6328125" style="4" customWidth="1"/>
    <col min="31" max="31" width="12.6328125" style="5" customWidth="1"/>
    <col min="32" max="32" width="8.6328125" style="4" customWidth="1"/>
    <col min="33" max="33" width="11.36328125" style="5" customWidth="1"/>
    <col min="34" max="34" width="8.6328125" style="4" customWidth="1"/>
    <col min="35" max="35" width="11.6328125" style="5" customWidth="1"/>
    <col min="36" max="36" width="10.90625" style="4" customWidth="1"/>
    <col min="37" max="37" width="10.81640625" style="4" customWidth="1"/>
    <col min="38" max="38" width="8.453125" style="1" customWidth="1"/>
    <col min="39" max="39" width="9.6328125" style="5" customWidth="1"/>
    <col min="40" max="40" width="13.36328125" style="4" customWidth="1"/>
    <col min="41" max="41" width="9.54296875" style="4" customWidth="1"/>
    <col min="42" max="42" width="11.81640625" style="4" customWidth="1"/>
    <col min="43" max="43" width="11.08984375" style="5" customWidth="1"/>
    <col min="44" max="44" width="11.36328125" style="4" customWidth="1"/>
    <col min="45" max="45" width="11.6328125" style="4" customWidth="1"/>
    <col min="46" max="46" width="8.7265625" style="4" customWidth="1"/>
    <col min="47" max="47" width="12.08984375" style="5" customWidth="1"/>
    <col min="48" max="48" width="12.1796875" style="3" customWidth="1"/>
    <col min="49" max="16384" width="9.1796875" style="1"/>
  </cols>
  <sheetData>
    <row r="1" spans="1:48" ht="63.5" customHeight="1">
      <c r="A1" s="8" t="s">
        <v>0</v>
      </c>
      <c r="B1" s="9" t="s">
        <v>1</v>
      </c>
      <c r="C1" s="7" t="s">
        <v>2</v>
      </c>
      <c r="D1" s="10" t="s">
        <v>3</v>
      </c>
      <c r="E1" s="11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11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6" t="s">
        <v>22</v>
      </c>
      <c r="X1" s="19" t="s">
        <v>23</v>
      </c>
      <c r="Y1" s="6" t="s">
        <v>24</v>
      </c>
      <c r="Z1" s="20" t="s">
        <v>25</v>
      </c>
      <c r="AA1" s="19" t="s">
        <v>26</v>
      </c>
      <c r="AB1" s="19" t="s">
        <v>27</v>
      </c>
      <c r="AC1" s="20" t="s">
        <v>28</v>
      </c>
      <c r="AD1" s="19" t="s">
        <v>29</v>
      </c>
      <c r="AE1" s="20" t="s">
        <v>30</v>
      </c>
      <c r="AF1" s="19" t="s">
        <v>31</v>
      </c>
      <c r="AG1" s="20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21" t="s">
        <v>37</v>
      </c>
      <c r="AM1" s="22" t="s">
        <v>38</v>
      </c>
      <c r="AN1" s="23" t="s">
        <v>39</v>
      </c>
      <c r="AO1" s="24" t="s">
        <v>40</v>
      </c>
      <c r="AP1" s="22" t="s">
        <v>41</v>
      </c>
      <c r="AQ1" s="16" t="s">
        <v>42</v>
      </c>
      <c r="AR1" s="1"/>
      <c r="AS1" s="1"/>
      <c r="AT1" s="1"/>
      <c r="AU1" s="1"/>
      <c r="AV1" s="1"/>
    </row>
    <row r="2" spans="1:48" customFormat="1">
      <c r="A2" s="25" t="s">
        <v>53</v>
      </c>
      <c r="B2" s="25" t="s">
        <v>54</v>
      </c>
      <c r="C2" s="25" t="s">
        <v>55</v>
      </c>
      <c r="D2" s="25" t="s">
        <v>43</v>
      </c>
      <c r="E2" s="25" t="s">
        <v>43</v>
      </c>
      <c r="F2" s="25" t="s">
        <v>44</v>
      </c>
      <c r="G2" s="25"/>
      <c r="H2" s="25" t="s">
        <v>45</v>
      </c>
      <c r="I2" s="25" t="s">
        <v>46</v>
      </c>
      <c r="J2" s="25"/>
      <c r="K2" s="25"/>
      <c r="L2" s="25" t="s">
        <v>47</v>
      </c>
      <c r="M2" s="26">
        <f>IF(N2="","",N2*0.96)</f>
        <v>4.7519999999999998</v>
      </c>
      <c r="N2" s="27">
        <v>4.95</v>
      </c>
      <c r="O2" s="25" t="s">
        <v>48</v>
      </c>
      <c r="P2" s="25">
        <v>51.5</v>
      </c>
      <c r="Q2" s="25">
        <v>12.5</v>
      </c>
      <c r="R2" s="25">
        <v>50</v>
      </c>
      <c r="S2" s="28"/>
      <c r="T2" s="29">
        <v>1</v>
      </c>
      <c r="U2" s="26">
        <f t="shared" ref="U2:U5" si="0">IF(P2="","",P2*Q2*R2/1000000)</f>
        <v>3.2187500000000001E-2</v>
      </c>
      <c r="V2" s="30">
        <f>IF(T2="","",67/U2*T2)</f>
        <v>2081.5533980582522</v>
      </c>
      <c r="W2" s="31">
        <v>3200</v>
      </c>
      <c r="X2" s="32">
        <f>IF(ISERROR(W2/V2),"",W2/V2)</f>
        <v>1.5373134328358211</v>
      </c>
      <c r="Y2" s="25" t="s">
        <v>49</v>
      </c>
      <c r="Z2" s="33">
        <v>0.153</v>
      </c>
      <c r="AA2" s="32">
        <f t="shared" ref="AA2:AA5" si="1">IF(ISERROR(N2*Z2),"",N2*Z2)</f>
        <v>0.75734999999999997</v>
      </c>
      <c r="AB2" s="32">
        <f>IF(ISERROR(N2+X2+AA2),"",N2+X2+AA2)</f>
        <v>7.2446634328358206</v>
      </c>
      <c r="AC2" s="34">
        <v>0.05</v>
      </c>
      <c r="AD2" s="32">
        <f>IF(ISERROR(AN2*AC2),"",AN2*AC2)</f>
        <v>1.0349999999999999</v>
      </c>
      <c r="AE2" s="34">
        <v>0.17</v>
      </c>
      <c r="AF2" s="32">
        <f>IF(ISERROR(AN2*AE2),"",AN2*AE2)</f>
        <v>3.5190000000000001</v>
      </c>
      <c r="AG2" s="34">
        <v>7.0000000000000007E-2</v>
      </c>
      <c r="AH2" s="32">
        <f>IF(ISERROR(AN2*AG2),"",AN2*AG2)</f>
        <v>1.4490000000000001</v>
      </c>
      <c r="AI2" s="34">
        <v>0.1</v>
      </c>
      <c r="AJ2" s="32">
        <f>IF(ISERROR(AN2*AI2),"",AN2*AI2)</f>
        <v>2.0699999999999998</v>
      </c>
      <c r="AK2" s="32">
        <f>IF(ISERROR(AD2+AF2+AJ2+AH2),"",AD2+AF2+AJ2+AH2)</f>
        <v>8.0730000000000004</v>
      </c>
      <c r="AL2" s="32">
        <f>IF(ISERROR(AB2+AK2),"",AB2+AK2)</f>
        <v>15.317663432835822</v>
      </c>
      <c r="AM2" s="35">
        <f>IF(ISERROR((AN2-AL2)/AN2),"",(AN2-AL2)/AN2)</f>
        <v>0.26001625928329358</v>
      </c>
      <c r="AN2" s="36">
        <v>20.7</v>
      </c>
      <c r="AO2" s="36">
        <v>34.99</v>
      </c>
      <c r="AP2" s="35">
        <f>IF(ISERROR((AO2-AN2)/AO2),"",(AO2-AN2)/AO2)</f>
        <v>0.40840240068591033</v>
      </c>
      <c r="AQ2" s="37"/>
    </row>
    <row r="3" spans="1:48" customFormat="1">
      <c r="A3" s="25" t="s">
        <v>53</v>
      </c>
      <c r="B3" s="25" t="s">
        <v>54</v>
      </c>
      <c r="C3" s="25" t="s">
        <v>55</v>
      </c>
      <c r="D3" s="25" t="s">
        <v>43</v>
      </c>
      <c r="E3" s="25" t="s">
        <v>43</v>
      </c>
      <c r="F3" s="25" t="s">
        <v>44</v>
      </c>
      <c r="G3" s="25"/>
      <c r="H3" s="25" t="s">
        <v>45</v>
      </c>
      <c r="I3" s="25" t="s">
        <v>50</v>
      </c>
      <c r="J3" s="25"/>
      <c r="K3" s="25"/>
      <c r="L3" s="25" t="s">
        <v>47</v>
      </c>
      <c r="M3" s="26">
        <f t="shared" ref="M3:M5" si="2">IF(N3="","",N3*0.96)</f>
        <v>4.7519999999999998</v>
      </c>
      <c r="N3" s="27">
        <v>4.95</v>
      </c>
      <c r="O3" s="25" t="s">
        <v>48</v>
      </c>
      <c r="P3" s="25">
        <v>51.5</v>
      </c>
      <c r="Q3" s="25">
        <v>12.5</v>
      </c>
      <c r="R3" s="25">
        <v>50</v>
      </c>
      <c r="S3" s="28"/>
      <c r="T3" s="29">
        <v>1</v>
      </c>
      <c r="U3" s="26">
        <f t="shared" si="0"/>
        <v>3.2187500000000001E-2</v>
      </c>
      <c r="V3" s="30">
        <f>IF(T3="","",67/U3*T3)</f>
        <v>2081.5533980582522</v>
      </c>
      <c r="W3" s="31">
        <v>3200</v>
      </c>
      <c r="X3" s="32">
        <f t="shared" ref="X3:X5" si="3">IF(ISERROR(W3/V3),"",W3/V3)</f>
        <v>1.5373134328358211</v>
      </c>
      <c r="Y3" s="25" t="s">
        <v>49</v>
      </c>
      <c r="Z3" s="33">
        <v>0.153</v>
      </c>
      <c r="AA3" s="32">
        <f t="shared" si="1"/>
        <v>0.75734999999999997</v>
      </c>
      <c r="AB3" s="32">
        <f>IF(ISERROR(N3+X3+AA3),"",N3+X3+AA3)</f>
        <v>7.2446634328358206</v>
      </c>
      <c r="AC3" s="34">
        <v>0.05</v>
      </c>
      <c r="AD3" s="32">
        <f t="shared" ref="AD3:AD5" si="4">IF(ISERROR(AN3*AC3),"",AN3*AC3)</f>
        <v>1.0349999999999999</v>
      </c>
      <c r="AE3" s="34">
        <v>0.17</v>
      </c>
      <c r="AF3" s="32">
        <f t="shared" ref="AF3:AF5" si="5">IF(ISERROR(AN3*AE3),"",AN3*AE3)</f>
        <v>3.5190000000000001</v>
      </c>
      <c r="AG3" s="34">
        <v>7.0000000000000007E-2</v>
      </c>
      <c r="AH3" s="32">
        <f t="shared" ref="AH3:AH5" si="6">IF(ISERROR(AN3*AG3),"",AN3*AG3)</f>
        <v>1.4490000000000001</v>
      </c>
      <c r="AI3" s="34">
        <v>0.1</v>
      </c>
      <c r="AJ3" s="32">
        <f t="shared" ref="AJ3:AJ5" si="7">IF(ISERROR(AN3*AI3),"",AN3*AI3)</f>
        <v>2.0699999999999998</v>
      </c>
      <c r="AK3" s="32">
        <f t="shared" ref="AK3:AK5" si="8">IF(ISERROR(AD3+AF3+AJ3+AH3),"",AD3+AF3+AJ3+AH3)</f>
        <v>8.0730000000000004</v>
      </c>
      <c r="AL3" s="32">
        <f t="shared" ref="AL3:AL5" si="9">IF(ISERROR(AB3+AK3),"",AB3+AK3)</f>
        <v>15.317663432835822</v>
      </c>
      <c r="AM3" s="35">
        <f t="shared" ref="AM3:AM5" si="10">IF(ISERROR((AN3-AL3)/AN3),"",(AN3-AL3)/AN3)</f>
        <v>0.26001625928329358</v>
      </c>
      <c r="AN3" s="36">
        <v>20.7</v>
      </c>
      <c r="AO3" s="36">
        <v>34.99</v>
      </c>
      <c r="AP3" s="35">
        <f t="shared" ref="AP3:AP5" si="11">IF(ISERROR((AO3-AN3)/AO3),"",(AO3-AN3)/AO3)</f>
        <v>0.40840240068591033</v>
      </c>
      <c r="AQ3" s="37"/>
    </row>
    <row r="4" spans="1:48" customFormat="1">
      <c r="A4" s="25" t="s">
        <v>53</v>
      </c>
      <c r="B4" s="25" t="s">
        <v>54</v>
      </c>
      <c r="C4" s="25" t="s">
        <v>55</v>
      </c>
      <c r="D4" s="25" t="s">
        <v>43</v>
      </c>
      <c r="E4" s="25" t="s">
        <v>43</v>
      </c>
      <c r="F4" s="25" t="s">
        <v>44</v>
      </c>
      <c r="G4" s="25"/>
      <c r="H4" s="25" t="s">
        <v>45</v>
      </c>
      <c r="I4" s="25" t="s">
        <v>51</v>
      </c>
      <c r="J4" s="25"/>
      <c r="K4" s="25"/>
      <c r="L4" s="25" t="s">
        <v>47</v>
      </c>
      <c r="M4" s="26">
        <f t="shared" si="2"/>
        <v>4.7519999999999998</v>
      </c>
      <c r="N4" s="27">
        <v>4.95</v>
      </c>
      <c r="O4" s="25" t="s">
        <v>48</v>
      </c>
      <c r="P4" s="25">
        <v>51.5</v>
      </c>
      <c r="Q4" s="25">
        <v>12.5</v>
      </c>
      <c r="R4" s="25">
        <v>50</v>
      </c>
      <c r="S4" s="28"/>
      <c r="T4" s="29">
        <v>1</v>
      </c>
      <c r="U4" s="26">
        <f t="shared" si="0"/>
        <v>3.2187500000000001E-2</v>
      </c>
      <c r="V4" s="30">
        <f t="shared" ref="V4:V5" si="12">IF(T4="","",67/U4*T4)</f>
        <v>2081.5533980582522</v>
      </c>
      <c r="W4" s="31">
        <v>3200</v>
      </c>
      <c r="X4" s="32">
        <f t="shared" si="3"/>
        <v>1.5373134328358211</v>
      </c>
      <c r="Y4" s="25" t="s">
        <v>49</v>
      </c>
      <c r="Z4" s="33">
        <v>0.153</v>
      </c>
      <c r="AA4" s="32">
        <f t="shared" si="1"/>
        <v>0.75734999999999997</v>
      </c>
      <c r="AB4" s="32">
        <f t="shared" ref="AB4:AB5" si="13">IF(ISERROR(N4+X4+AA4),"",N4+X4+AA4)</f>
        <v>7.2446634328358206</v>
      </c>
      <c r="AC4" s="34">
        <v>0.05</v>
      </c>
      <c r="AD4" s="32">
        <f t="shared" si="4"/>
        <v>1.0349999999999999</v>
      </c>
      <c r="AE4" s="34">
        <v>0.17</v>
      </c>
      <c r="AF4" s="32">
        <f t="shared" si="5"/>
        <v>3.5190000000000001</v>
      </c>
      <c r="AG4" s="34">
        <v>7.0000000000000007E-2</v>
      </c>
      <c r="AH4" s="32">
        <f t="shared" si="6"/>
        <v>1.4490000000000001</v>
      </c>
      <c r="AI4" s="34">
        <v>0.1</v>
      </c>
      <c r="AJ4" s="32">
        <f t="shared" si="7"/>
        <v>2.0699999999999998</v>
      </c>
      <c r="AK4" s="32">
        <f t="shared" si="8"/>
        <v>8.0730000000000004</v>
      </c>
      <c r="AL4" s="32">
        <f t="shared" si="9"/>
        <v>15.317663432835822</v>
      </c>
      <c r="AM4" s="35">
        <f t="shared" si="10"/>
        <v>0.26001625928329358</v>
      </c>
      <c r="AN4" s="38">
        <v>20.7</v>
      </c>
      <c r="AO4" s="36">
        <v>34.99</v>
      </c>
      <c r="AP4" s="35">
        <f t="shared" si="11"/>
        <v>0.40840240068591033</v>
      </c>
      <c r="AQ4" s="36"/>
    </row>
    <row r="5" spans="1:48" customFormat="1">
      <c r="A5" s="25" t="s">
        <v>53</v>
      </c>
      <c r="B5" s="25" t="s">
        <v>54</v>
      </c>
      <c r="C5" s="25" t="s">
        <v>55</v>
      </c>
      <c r="D5" s="25" t="s">
        <v>43</v>
      </c>
      <c r="E5" s="25" t="s">
        <v>43</v>
      </c>
      <c r="F5" s="25" t="s">
        <v>44</v>
      </c>
      <c r="G5" s="25"/>
      <c r="H5" s="25" t="s">
        <v>45</v>
      </c>
      <c r="I5" s="25" t="s">
        <v>52</v>
      </c>
      <c r="J5" s="25"/>
      <c r="K5" s="25"/>
      <c r="L5" s="25" t="s">
        <v>47</v>
      </c>
      <c r="M5" s="26">
        <f t="shared" si="2"/>
        <v>4.7519999999999998</v>
      </c>
      <c r="N5" s="27">
        <v>4.95</v>
      </c>
      <c r="O5" s="25" t="s">
        <v>48</v>
      </c>
      <c r="P5" s="25">
        <v>51.5</v>
      </c>
      <c r="Q5" s="25">
        <v>12.5</v>
      </c>
      <c r="R5" s="25">
        <v>50</v>
      </c>
      <c r="S5" s="28"/>
      <c r="T5" s="29">
        <v>1</v>
      </c>
      <c r="U5" s="26">
        <f t="shared" si="0"/>
        <v>3.2187500000000001E-2</v>
      </c>
      <c r="V5" s="30">
        <f t="shared" si="12"/>
        <v>2081.5533980582522</v>
      </c>
      <c r="W5" s="31">
        <v>3200</v>
      </c>
      <c r="X5" s="32">
        <f t="shared" si="3"/>
        <v>1.5373134328358211</v>
      </c>
      <c r="Y5" s="25" t="s">
        <v>49</v>
      </c>
      <c r="Z5" s="33">
        <v>0.153</v>
      </c>
      <c r="AA5" s="32">
        <f t="shared" si="1"/>
        <v>0.75734999999999997</v>
      </c>
      <c r="AB5" s="32">
        <f t="shared" si="13"/>
        <v>7.2446634328358206</v>
      </c>
      <c r="AC5" s="34">
        <v>0.05</v>
      </c>
      <c r="AD5" s="32">
        <f t="shared" si="4"/>
        <v>1.0349999999999999</v>
      </c>
      <c r="AE5" s="34">
        <v>0.17</v>
      </c>
      <c r="AF5" s="32">
        <f t="shared" si="5"/>
        <v>3.5190000000000001</v>
      </c>
      <c r="AG5" s="34">
        <v>7.0000000000000007E-2</v>
      </c>
      <c r="AH5" s="32">
        <f t="shared" si="6"/>
        <v>1.4490000000000001</v>
      </c>
      <c r="AI5" s="34">
        <v>0.1</v>
      </c>
      <c r="AJ5" s="32">
        <f t="shared" si="7"/>
        <v>2.0699999999999998</v>
      </c>
      <c r="AK5" s="32">
        <f t="shared" si="8"/>
        <v>8.0730000000000004</v>
      </c>
      <c r="AL5" s="32">
        <f t="shared" si="9"/>
        <v>15.317663432835822</v>
      </c>
      <c r="AM5" s="35">
        <f t="shared" si="10"/>
        <v>0.26001625928329358</v>
      </c>
      <c r="AN5" s="38">
        <v>20.7</v>
      </c>
      <c r="AO5" s="36">
        <v>34.99</v>
      </c>
      <c r="AP5" s="35">
        <f t="shared" si="11"/>
        <v>0.40840240068591033</v>
      </c>
      <c r="AQ5" s="36"/>
    </row>
  </sheetData>
  <sheetProtection insertRows="0" deleteRows="0" sort="0"/>
  <protectedRanges>
    <protectedRange sqref="AN1 AG1:AH1 A2:AQ5 A6:AV238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2025-05-01T21:03:36Z</dcterms:created>
  <dcterms:modified xsi:type="dcterms:W3CDTF">2025-05-01T21:09:27Z</dcterms:modified>
</cp:coreProperties>
</file>