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885564CD-04AB-4F6E-AAF0-0DBF517CFE56}" xr6:coauthVersionLast="47" xr6:coauthVersionMax="47" xr10:uidLastSave="{00000000-0000-0000-0000-000000000000}"/>
  <bookViews>
    <workbookView xWindow="-110" yWindow="-110" windowWidth="19420" windowHeight="10300" xr2:uid="{FAE24611-0825-4DF5-8BBA-7D2AB840632F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5" i="1" l="1"/>
  <c r="BA5" i="1"/>
  <c r="AZ5" i="1"/>
  <c r="AW5" i="1"/>
  <c r="AQ5" i="1"/>
  <c r="AO5" i="1"/>
  <c r="AL5" i="1"/>
  <c r="AI5" i="1"/>
  <c r="AB5" i="1"/>
  <c r="AD5" i="1" s="1"/>
  <c r="AF5" i="1" s="1"/>
  <c r="AJ5" i="1" s="1"/>
  <c r="BB4" i="1"/>
  <c r="BA4" i="1"/>
  <c r="AZ4" i="1"/>
  <c r="AW4" i="1"/>
  <c r="AQ4" i="1"/>
  <c r="AO4" i="1"/>
  <c r="AL4" i="1"/>
  <c r="AI4" i="1"/>
  <c r="AB4" i="1"/>
  <c r="AD4" i="1" s="1"/>
  <c r="AF4" i="1" s="1"/>
  <c r="BB3" i="1"/>
  <c r="BA3" i="1"/>
  <c r="AZ3" i="1"/>
  <c r="AW3" i="1"/>
  <c r="AQ3" i="1"/>
  <c r="AO3" i="1"/>
  <c r="AL3" i="1"/>
  <c r="AR3" i="1" s="1"/>
  <c r="AI3" i="1"/>
  <c r="AB3" i="1"/>
  <c r="AD3" i="1" s="1"/>
  <c r="AF3" i="1" s="1"/>
  <c r="AJ3" i="1" s="1"/>
  <c r="AS3" i="1" s="1"/>
  <c r="AT3" i="1" s="1"/>
  <c r="AY3" i="1" s="1"/>
  <c r="BB2" i="1"/>
  <c r="BA2" i="1"/>
  <c r="AZ2" i="1"/>
  <c r="AW2" i="1"/>
  <c r="AQ2" i="1"/>
  <c r="AO2" i="1"/>
  <c r="AL2" i="1"/>
  <c r="AR2" i="1" s="1"/>
  <c r="AI2" i="1"/>
  <c r="AB2" i="1"/>
  <c r="AD2" i="1" s="1"/>
  <c r="AF2" i="1" s="1"/>
  <c r="AJ2" i="1" s="1"/>
  <c r="AS2" i="1" s="1"/>
  <c r="AT2" i="1" s="1"/>
  <c r="AY2" i="1" s="1"/>
  <c r="AJ4" i="1" l="1"/>
  <c r="AS5" i="1"/>
  <c r="AT5" i="1" s="1"/>
  <c r="AY5" i="1" s="1"/>
  <c r="AR5" i="1"/>
  <c r="AR4" i="1"/>
  <c r="AS4" i="1" s="1"/>
  <c r="AT4" i="1" s="1"/>
  <c r="AY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70D3D400-54FA-4C80-AD67-252C58EF2F6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D12633C0-FC6C-41E6-B9E7-AA54EA419ACC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5C90809C-2E13-4BE3-BF45-A1D0B9461EB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AE9DC5A3-8F32-418A-AF9C-2FF6A977232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5FD62F4A-C83B-48DF-A776-7346DACB9C2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563BC8C8-6909-465F-9EF4-52100ED4BDB5}">
      <text>
        <r>
          <rPr>
            <sz val="11"/>
            <rFont val="Calibri"/>
            <family val="2"/>
          </rPr>
          <t>[JLA Domestic Price]*[DA %]</t>
        </r>
      </text>
    </comment>
    <comment ref="AO1" authorId="0" shapeId="0" xr:uid="{00403FA1-3709-4AAE-A3D3-777C838A5F92}">
      <text>
        <r>
          <rPr>
            <sz val="11"/>
            <rFont val="Calibri"/>
            <family val="2"/>
          </rPr>
          <t>[JLA Domestic Price]*[Load 1 %]</t>
        </r>
      </text>
    </comment>
    <comment ref="AQ1" authorId="0" shapeId="0" xr:uid="{BF5868D9-6DF2-4D52-9FBD-297991805F61}">
      <text>
        <r>
          <rPr>
            <sz val="11"/>
            <rFont val="Calibri"/>
            <family val="2"/>
          </rPr>
          <t>[JLA Domestic Price]*[Warehouse Charge %]</t>
        </r>
      </text>
    </comment>
    <comment ref="AR1" authorId="0" shapeId="0" xr:uid="{85B2544E-5DB2-4EC4-83FA-E2505B135204}">
      <text>
        <r>
          <rPr>
            <sz val="11"/>
            <rFont val="Calibri"/>
            <family val="2"/>
          </rPr>
          <t>[DA $]+[Load 1 $]+[Warehouse Charge $]</t>
        </r>
      </text>
    </comment>
    <comment ref="AS1" authorId="0" shapeId="0" xr:uid="{7A0404BB-EBD3-4B9B-B849-C8DBE0D522D9}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 xr:uid="{F0F88678-196D-4049-8F4D-5AC39B7ADCBE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AW1" authorId="0" shapeId="0" xr:uid="{5D2EFCC5-F004-4EBA-B9F5-967F768DE91B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AY1" authorId="0" shapeId="0" xr:uid="{AFA16BE7-9081-4EBA-A7CA-8FF4B2CE4EA7}">
      <text>
        <r>
          <rPr>
            <sz val="11"/>
            <rFont val="Calibri"/>
            <family val="2"/>
          </rPr>
          <t>[LDP Cost with Load $]*[Total Quantity]</t>
        </r>
      </text>
    </comment>
    <comment ref="AZ1" authorId="0" shapeId="0" xr:uid="{F73028FA-2205-47B6-92D5-41B9C89387E7}">
      <text>
        <r>
          <rPr>
            <sz val="11"/>
            <rFont val="Calibri"/>
            <family val="2"/>
          </rPr>
          <t>[JLA Domestic Price]*[Total Quantity]</t>
        </r>
      </text>
    </comment>
    <comment ref="BA1" authorId="0" shapeId="0" xr:uid="{FAC03BD5-7EAB-46E4-BCD0-97C60FA8C6F4}">
      <text>
        <r>
          <rPr>
            <sz val="11"/>
            <rFont val="Calibri"/>
            <family val="2"/>
          </rPr>
          <t>[Suggested Retail price]*[Total Quantity]</t>
        </r>
      </text>
    </comment>
    <comment ref="BB1" authorId="0" shapeId="0" xr:uid="{B906E5C9-F52B-4E07-9B91-2FAE2A9C463A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<sst xmlns="http://schemas.openxmlformats.org/spreadsheetml/2006/main" count="103" uniqueCount="80">
  <si>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</si>
  <si>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</si>
  <si>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</si>
  <si>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</si>
  <si>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</si>
  <si>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</si>
  <si>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</si>
  <si>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</si>
  <si>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</si>
  <si>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</si>
  <si>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</si>
  <si>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</si>
  <si>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</si>
  <si>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</si>
  <si>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</si>
  <si>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</si>
  <si>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</si>
  <si>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</si>
  <si>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</si>
  <si>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</si>
  <si>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</si>
  <si>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</si>
  <si>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</si>
  <si>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</si>
  <si>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</si>
  <si>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</si>
  <si>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</si>
  <si>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</si>
  <si>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</si>
  <si>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</si>
  <si>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</si>
  <si>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</si>
  <si>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</si>
  <si>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</si>
  <si>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</si>
  <si>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</si>
  <si>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</si>
  <si>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</si>
  <si>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</si>
  <si>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</si>
  <si>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</si>
  <si>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</si>
  <si>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</si>
  <si>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</si>
  <si>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</si>
  <si>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</si>
  <si>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</si>
  <si>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</si>
  <si>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</si>
  <si>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</si>
  <si>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</si>
  <si>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</si>
  <si>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</si>
  <si>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Master Carton CBM</t>
  </si>
  <si>
    <t>Master Carton Weight (kg)</t>
  </si>
  <si>
    <t>Luxury Hotel</t>
  </si>
  <si>
    <t>BATH ACCESSORIES(71)</t>
  </si>
  <si>
    <t xml:space="preserve">Carrera </t>
  </si>
  <si>
    <t>lotion dispenser</t>
  </si>
  <si>
    <t xml:space="preserve">glass lotion dispenser with stainless steel pump.with iridescent finish </t>
  </si>
  <si>
    <t>3.46x3.46x7.52''</t>
  </si>
  <si>
    <t>H-CAR-LOT</t>
  </si>
  <si>
    <t>Piece</t>
  </si>
  <si>
    <t>Normal</t>
  </si>
  <si>
    <t>8424.89.9000</t>
  </si>
  <si>
    <t>Photography</t>
  </si>
  <si>
    <t>tumbler</t>
  </si>
  <si>
    <t xml:space="preserve">glass tumbler,with iridescent finish </t>
  </si>
  <si>
    <t>3.43x3.43x4.02''</t>
  </si>
  <si>
    <t>H-CAR-TUM</t>
  </si>
  <si>
    <t>7013.99.9090</t>
  </si>
  <si>
    <t>soap dish</t>
  </si>
  <si>
    <t xml:space="preserve">glass soap dish,with iridescent finish </t>
  </si>
  <si>
    <t>5.51x3.78x0.91"</t>
  </si>
  <si>
    <t>H-CAR-SOA</t>
  </si>
  <si>
    <t>7013.99.8090</t>
  </si>
  <si>
    <t>cotton jar</t>
  </si>
  <si>
    <t>glass cotton jar with iridescent finish, stainless steel cover</t>
  </si>
  <si>
    <t>4.25x4.75"</t>
  </si>
  <si>
    <t>H-CAR-JAR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</si>
</sst>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[$$-409]#,##0.00;\-[$$-409]#,##0.00"/>
    <numFmt numFmtId="166" formatCode="_(* #,##0_);_(* \(#,##0\);_(* &quot;-&quot;??_);_(@_)"/>
    <numFmt numFmtId="167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164" fontId="2" fillId="6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2" fontId="6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5" borderId="2" xfId="2" applyNumberFormat="1" applyFont="1" applyFill="1" applyBorder="1" applyAlignment="1">
      <alignment wrapText="1"/>
    </xf>
    <xf numFmtId="164" fontId="6" fillId="0" borderId="2" xfId="2" applyNumberFormat="1" applyFont="1" applyBorder="1" applyAlignment="1">
      <alignment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164" fontId="6" fillId="7" borderId="2" xfId="2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166" fontId="0" fillId="0" borderId="2" xfId="0" applyNumberFormat="1" applyBorder="1"/>
    <xf numFmtId="2" fontId="0" fillId="0" borderId="2" xfId="0" applyNumberFormat="1" applyBorder="1"/>
    <xf numFmtId="166" fontId="8" fillId="0" borderId="2" xfId="3" applyNumberFormat="1" applyFont="1" applyFill="1" applyBorder="1" applyAlignment="1">
      <alignment horizontal="center" vertical="center" wrapText="1"/>
    </xf>
    <xf numFmtId="2" fontId="0" fillId="8" borderId="2" xfId="0" applyNumberFormat="1" applyFill="1" applyBorder="1"/>
    <xf numFmtId="1" fontId="0" fillId="8" borderId="2" xfId="0" applyNumberFormat="1" applyFill="1" applyBorder="1"/>
    <xf numFmtId="3" fontId="0" fillId="0" borderId="2" xfId="0" applyNumberFormat="1" applyBorder="1"/>
    <xf numFmtId="164" fontId="0" fillId="8" borderId="2" xfId="0" applyNumberFormat="1" applyFill="1" applyBorder="1"/>
    <xf numFmtId="167" fontId="0" fillId="0" borderId="2" xfId="0" applyNumberFormat="1" applyBorder="1"/>
    <xf numFmtId="10" fontId="0" fillId="0" borderId="2" xfId="0" applyNumberFormat="1" applyBorder="1"/>
    <xf numFmtId="10" fontId="0" fillId="8" borderId="2" xfId="4" applyNumberFormat="1" applyFont="1" applyFill="1" applyBorder="1" applyAlignment="1"/>
    <xf numFmtId="1" fontId="0" fillId="0" borderId="2" xfId="0" applyNumberFormat="1" applyBorder="1"/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</cellXfs>
  <cellStyles count="5">
    <cellStyle name="Comma 5" xfId="3" xr:uid="{ADB2B66E-F39E-49BC-8797-DD684AF8230F}"/>
    <cellStyle name="Normal" xfId="0" builtinId="0"/>
    <cellStyle name="Normal 2" xfId="1" xr:uid="{CF9CA5E3-2C2A-40D9-A5D1-D392D50D2DCE}"/>
    <cellStyle name="Normal 2 18 2" xfId="2" xr:uid="{3DA6ABA5-45A3-4A8B-A607-6E6D73DB3E91}"/>
    <cellStyle name="Percent 2" xfId="4" xr:uid="{C2B04E5A-1299-40A7-A43F-7AEF7E7439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2671-D188-4CCC-BD1E-0D3AF23AA207}">
  <dimension ref="A1:BC6"/>
  <sheetViews>
    <sheetView tabSelected="1" topLeftCell="G1" zoomScale="99" zoomScaleNormal="99" workbookViewId="0">
      <selection activeCell="G8" sqref="G8"/>
    </sheetView>
  </sheetViews>
  <sheetFormatPr defaultColWidth="9.1796875" defaultRowHeight="14.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1.26953125" style="2" customWidth="1"/>
    <col min="6" max="6" width="9.1796875" style="2" customWidth="1"/>
    <col min="7" max="8" width="7.453125" style="2" customWidth="1"/>
    <col min="9" max="9" width="8.54296875" style="2" customWidth="1"/>
    <col min="10" max="10" width="7" style="2" customWidth="1"/>
    <col min="11" max="12" width="6.1796875" style="2" customWidth="1"/>
    <col min="13" max="13" width="6.81640625" style="2" customWidth="1"/>
    <col min="14" max="15" width="8.81640625" style="2" customWidth="1"/>
    <col min="16" max="16" width="8.54296875" style="3" customWidth="1"/>
    <col min="17" max="17" width="8.08984375" style="3" customWidth="1"/>
    <col min="18" max="19" width="9.36328125" style="2" customWidth="1"/>
    <col min="20" max="20" width="8.1796875" style="44" customWidth="1"/>
    <col min="21" max="21" width="8.7265625" style="44" customWidth="1"/>
    <col min="22" max="22" width="8.6328125" style="44" customWidth="1"/>
    <col min="23" max="23" width="8.1796875" style="44" customWidth="1"/>
    <col min="24" max="24" width="8.7265625" style="44" customWidth="1"/>
    <col min="25" max="25" width="7.1796875" style="44" customWidth="1"/>
    <col min="26" max="26" width="9" style="44" customWidth="1"/>
    <col min="27" max="27" width="6.26953125" style="45" customWidth="1"/>
    <col min="28" max="29" width="10" style="44" customWidth="1"/>
    <col min="30" max="30" width="9.81640625" style="45" customWidth="1"/>
    <col min="31" max="31" width="7.81640625" style="2" customWidth="1"/>
    <col min="32" max="32" width="8.90625" style="3" customWidth="1"/>
    <col min="33" max="33" width="7.81640625" style="2" customWidth="1"/>
    <col min="34" max="34" width="8.453125" style="4" customWidth="1"/>
    <col min="35" max="35" width="9" style="3" customWidth="1"/>
    <col min="36" max="36" width="8.36328125" style="3" customWidth="1"/>
    <col min="37" max="37" width="7.90625" style="4" customWidth="1"/>
    <col min="38" max="38" width="5.90625" style="3" customWidth="1"/>
    <col min="39" max="39" width="7.81640625" style="3" customWidth="1"/>
    <col min="40" max="40" width="8.08984375" style="4" customWidth="1"/>
    <col min="41" max="41" width="9.26953125" style="3" customWidth="1"/>
    <col min="42" max="42" width="11.6328125" style="4" customWidth="1"/>
    <col min="43" max="43" width="10.90625" style="3" customWidth="1"/>
    <col min="44" max="44" width="7.81640625" style="3" customWidth="1"/>
    <col min="45" max="45" width="9.6328125" style="3" customWidth="1"/>
    <col min="46" max="46" width="7.7265625" style="3" customWidth="1"/>
    <col min="47" max="47" width="12.1796875" style="3" customWidth="1"/>
    <col min="48" max="48" width="9.1796875" style="2" customWidth="1"/>
    <col min="49" max="50" width="9.1796875" style="2"/>
    <col min="51" max="52" width="9.1796875" style="3"/>
    <col min="53" max="53" width="11.81640625" style="3" customWidth="1"/>
    <col min="54" max="16384" width="9.1796875" style="2"/>
  </cols>
  <sheetData>
    <row r="1" spans="1:55" ht="68" customHeight="1">
      <c r="A1" s="5" t="s">
        <v>0</v>
      </c>
      <c r="B1" s="5" t="s">
        <v>1</v>
      </c>
      <c r="C1" s="6" t="s">
        <v>2</v>
      </c>
      <c r="D1" s="7" t="s">
        <v>3</v>
      </c>
      <c r="E1" s="8" t="s">
        <v>4</v>
      </c>
      <c r="F1" s="6" t="s">
        <v>5</v>
      </c>
      <c r="G1" s="9" t="s">
        <v>6</v>
      </c>
      <c r="H1" s="10" t="s">
        <v>7</v>
      </c>
      <c r="I1" s="9" t="s">
        <v>8</v>
      </c>
      <c r="J1" s="9" t="s">
        <v>9</v>
      </c>
      <c r="K1" s="9" t="s">
        <v>10</v>
      </c>
      <c r="L1" s="6" t="s">
        <v>11</v>
      </c>
      <c r="M1" s="6" t="s">
        <v>12</v>
      </c>
      <c r="N1" s="6" t="s">
        <v>13</v>
      </c>
      <c r="O1" s="10" t="s">
        <v>14</v>
      </c>
      <c r="P1" s="11" t="s">
        <v>15</v>
      </c>
      <c r="Q1" s="12" t="s">
        <v>16</v>
      </c>
      <c r="R1" s="13" t="s">
        <v>17</v>
      </c>
      <c r="S1" s="5" t="s">
        <v>18</v>
      </c>
      <c r="T1" s="14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5" t="s">
        <v>30</v>
      </c>
      <c r="AF1" s="19" t="s">
        <v>31</v>
      </c>
      <c r="AG1" s="5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2" t="s">
        <v>38</v>
      </c>
      <c r="AN1" s="20" t="s">
        <v>39</v>
      </c>
      <c r="AO1" s="19" t="s">
        <v>40</v>
      </c>
      <c r="AP1" s="20" t="s">
        <v>41</v>
      </c>
      <c r="AQ1" s="19" t="s">
        <v>42</v>
      </c>
      <c r="AR1" s="19" t="s">
        <v>43</v>
      </c>
      <c r="AS1" s="23" t="s">
        <v>44</v>
      </c>
      <c r="AT1" s="24" t="s">
        <v>45</v>
      </c>
      <c r="AU1" s="25" t="s">
        <v>46</v>
      </c>
      <c r="AV1" s="26" t="s">
        <v>47</v>
      </c>
      <c r="AW1" s="24" t="s">
        <v>48</v>
      </c>
      <c r="AX1" s="5" t="s">
        <v>49</v>
      </c>
      <c r="AY1" s="19" t="s">
        <v>50</v>
      </c>
      <c r="AZ1" s="19" t="s">
        <v>51</v>
      </c>
      <c r="BA1" s="19" t="s">
        <v>52</v>
      </c>
      <c r="BB1" s="16" t="s">
        <v>53</v>
      </c>
      <c r="BC1" s="27" t="s">
        <v>54</v>
      </c>
    </row>
    <row r="2" spans="1:55" customFormat="1">
      <c r="A2" s="28">
        <v>1</v>
      </c>
      <c r="B2" s="29"/>
      <c r="C2" s="29"/>
      <c r="D2" s="29" t="s">
        <v>55</v>
      </c>
      <c r="E2" s="29" t="s">
        <v>56</v>
      </c>
      <c r="F2" s="30" t="s">
        <v>57</v>
      </c>
      <c r="G2" s="29" t="s">
        <v>58</v>
      </c>
      <c r="H2" s="29" t="s">
        <v>58</v>
      </c>
      <c r="I2" s="29" t="s">
        <v>59</v>
      </c>
      <c r="J2" s="29" t="s">
        <v>60</v>
      </c>
      <c r="K2" s="29"/>
      <c r="L2" s="29" t="s">
        <v>61</v>
      </c>
      <c r="M2" s="29"/>
      <c r="N2" s="29"/>
      <c r="O2" s="29" t="s">
        <v>62</v>
      </c>
      <c r="P2" s="31">
        <v>3.43</v>
      </c>
      <c r="Q2" s="32"/>
      <c r="R2" s="29" t="s">
        <v>63</v>
      </c>
      <c r="S2" s="29"/>
      <c r="T2" s="33"/>
      <c r="U2" s="33"/>
      <c r="V2" s="33"/>
      <c r="W2" s="33">
        <v>36</v>
      </c>
      <c r="X2" s="33">
        <v>14.7</v>
      </c>
      <c r="Y2" s="33">
        <v>26</v>
      </c>
      <c r="Z2" s="34"/>
      <c r="AA2" s="35">
        <v>3</v>
      </c>
      <c r="AB2" s="36">
        <f>IF(W2="","",W2*X2*Y2/1000000)</f>
        <v>1.3759199999999999E-2</v>
      </c>
      <c r="AC2" s="34">
        <v>56</v>
      </c>
      <c r="AD2" s="37">
        <f>IF(AA2="","",AC2/AB2*AA2)</f>
        <v>12210.012210012212</v>
      </c>
      <c r="AE2" s="38">
        <v>2600</v>
      </c>
      <c r="AF2" s="39">
        <f>IF(ISERROR(AE2/AD2),"",AE2/AD2)</f>
        <v>0.21293999999999996</v>
      </c>
      <c r="AG2" s="30" t="s">
        <v>64</v>
      </c>
      <c r="AH2" s="40">
        <v>1.7999999999999999E-2</v>
      </c>
      <c r="AI2" s="39">
        <f t="shared" ref="AI2:AI5" si="0">IF(ISERROR(P2*AH2),"",P2*AH2)</f>
        <v>6.1739999999999996E-2</v>
      </c>
      <c r="AJ2" s="39">
        <f t="shared" ref="AJ2:AJ5" si="1">IF(ISERROR(P2+AF2+AI2),"",P2+AF2+AI2)</f>
        <v>3.7046800000000002</v>
      </c>
      <c r="AK2" s="41">
        <v>0.05</v>
      </c>
      <c r="AL2" s="39">
        <f t="shared" ref="AL2:AL5" si="2">IF(ISERROR(AU2*AK2),"",AU2*AK2)</f>
        <v>0.3125</v>
      </c>
      <c r="AM2" s="32" t="s">
        <v>65</v>
      </c>
      <c r="AN2" s="41">
        <v>0</v>
      </c>
      <c r="AO2" s="39">
        <f t="shared" ref="AO2:AO5" si="3">IF(ISERROR(AU2*AN2),"",AU2*AN2)</f>
        <v>0</v>
      </c>
      <c r="AP2" s="41">
        <v>0.1</v>
      </c>
      <c r="AQ2" s="39">
        <f t="shared" ref="AQ2:AQ5" si="4">IF(ISERROR(AU2*AP2),"",AU2*AP2)</f>
        <v>0.625</v>
      </c>
      <c r="AR2" s="39">
        <f>IF(ISERROR(AL2+AO2+AQ2),"",AL2+AO2+AQ2)</f>
        <v>0.9375</v>
      </c>
      <c r="AS2" s="39">
        <f t="shared" ref="AS2:AS5" si="5">IF(ISERROR(AJ2+AR2),"",AJ2+AR2)</f>
        <v>4.6421799999999998</v>
      </c>
      <c r="AT2" s="42">
        <f t="shared" ref="AT2:AT5" si="6">IF(ISERROR((AU2-AS2)/AU2),"",(AU2-AS2)/AU2)</f>
        <v>0.25725120000000001</v>
      </c>
      <c r="AU2" s="32">
        <v>6.25</v>
      </c>
      <c r="AV2" s="32">
        <v>20</v>
      </c>
      <c r="AW2" s="42">
        <f>IF(ISERROR((AV2-AU2)/AV2),"",(AV2-AU2)/AV2)</f>
        <v>0.6875</v>
      </c>
      <c r="AX2" s="43">
        <v>1317</v>
      </c>
      <c r="AY2" s="39">
        <f t="shared" ref="AY2:AY5" si="7">IF(ISERROR(AT2*AX2),"",AS2*AX2)</f>
        <v>6113.7510599999996</v>
      </c>
      <c r="AZ2" s="39">
        <f>IF(ISERROR(AU2*AX2),"",AU2*AX2)</f>
        <v>8231.25</v>
      </c>
      <c r="BA2" s="39">
        <f>IF(ISERROR(AV2*AX2),"",AV2*AX2)</f>
        <v>26340</v>
      </c>
      <c r="BB2" s="36" t="str">
        <f>IF(T2="","",T2*U2*V2/1000000/AA2*AX2)</f>
        <v/>
      </c>
      <c r="BC2" s="29"/>
    </row>
    <row r="3" spans="1:55" customFormat="1">
      <c r="A3" s="28">
        <v>2</v>
      </c>
      <c r="B3" s="29"/>
      <c r="C3" s="29"/>
      <c r="D3" s="29" t="s">
        <v>55</v>
      </c>
      <c r="E3" s="29" t="s">
        <v>56</v>
      </c>
      <c r="F3" s="30" t="s">
        <v>57</v>
      </c>
      <c r="G3" s="29" t="s">
        <v>66</v>
      </c>
      <c r="H3" s="29" t="s">
        <v>66</v>
      </c>
      <c r="I3" s="29" t="s">
        <v>67</v>
      </c>
      <c r="J3" s="29" t="s">
        <v>68</v>
      </c>
      <c r="K3" s="29"/>
      <c r="L3" s="29" t="s">
        <v>69</v>
      </c>
      <c r="M3" s="29"/>
      <c r="N3" s="29"/>
      <c r="O3" s="29" t="s">
        <v>62</v>
      </c>
      <c r="P3" s="31">
        <v>2.3199999999999998</v>
      </c>
      <c r="Q3" s="32"/>
      <c r="R3" s="29" t="s">
        <v>63</v>
      </c>
      <c r="S3" s="29"/>
      <c r="T3" s="33"/>
      <c r="U3" s="33"/>
      <c r="V3" s="33"/>
      <c r="W3" s="33">
        <v>36</v>
      </c>
      <c r="X3" s="33">
        <v>14.7</v>
      </c>
      <c r="Y3" s="33">
        <v>16.2</v>
      </c>
      <c r="Z3" s="34"/>
      <c r="AA3" s="35">
        <v>3</v>
      </c>
      <c r="AB3" s="36">
        <f t="shared" ref="AB3:AB5" si="8">IF(W3="","",W3*X3*Y3/1000000)</f>
        <v>8.5730399999999988E-3</v>
      </c>
      <c r="AC3" s="34">
        <v>56</v>
      </c>
      <c r="AD3" s="37">
        <f>IF(AA3="","",AC3/AB3*AA3)</f>
        <v>19596.315892612191</v>
      </c>
      <c r="AE3" s="38">
        <v>2600</v>
      </c>
      <c r="AF3" s="39">
        <f t="shared" ref="AF3:AF5" si="9">IF(ISERROR(AE3/AD3),"",AE3/AD3)</f>
        <v>0.13267799999999999</v>
      </c>
      <c r="AG3" s="30" t="s">
        <v>70</v>
      </c>
      <c r="AH3" s="40">
        <v>0.14699999999999999</v>
      </c>
      <c r="AI3" s="39">
        <f t="shared" si="0"/>
        <v>0.34103999999999995</v>
      </c>
      <c r="AJ3" s="39">
        <f t="shared" si="1"/>
        <v>2.7937179999999997</v>
      </c>
      <c r="AK3" s="41">
        <v>0.05</v>
      </c>
      <c r="AL3" s="39">
        <f t="shared" si="2"/>
        <v>0.26250000000000001</v>
      </c>
      <c r="AM3" s="32" t="s">
        <v>65</v>
      </c>
      <c r="AN3" s="41">
        <v>0</v>
      </c>
      <c r="AO3" s="39">
        <f t="shared" si="3"/>
        <v>0</v>
      </c>
      <c r="AP3" s="41">
        <v>0.1</v>
      </c>
      <c r="AQ3" s="39">
        <f t="shared" si="4"/>
        <v>0.52500000000000002</v>
      </c>
      <c r="AR3" s="39">
        <f t="shared" ref="AR3:AR5" si="10">IF(ISERROR(AL3+AO3+AQ3),"",AL3+AO3+AQ3)</f>
        <v>0.78750000000000009</v>
      </c>
      <c r="AS3" s="39">
        <f t="shared" si="5"/>
        <v>3.5812179999999998</v>
      </c>
      <c r="AT3" s="42">
        <f t="shared" si="6"/>
        <v>0.31786323809523814</v>
      </c>
      <c r="AU3" s="32">
        <v>5.25</v>
      </c>
      <c r="AV3" s="32">
        <v>18</v>
      </c>
      <c r="AW3" s="42">
        <f t="shared" ref="AW3:AW5" si="11">IF(ISERROR((AV3-AU3)/AV3),"",(AV3-AU3)/AV3)</f>
        <v>0.70833333333333337</v>
      </c>
      <c r="AX3" s="43">
        <v>1038</v>
      </c>
      <c r="AY3" s="39">
        <f t="shared" si="7"/>
        <v>3717.3042839999998</v>
      </c>
      <c r="AZ3" s="39">
        <f t="shared" ref="AZ3:AZ5" si="12">IF(ISERROR(AU3*AX3),"",AU3*AX3)</f>
        <v>5449.5</v>
      </c>
      <c r="BA3" s="39">
        <f t="shared" ref="BA3:BA5" si="13">IF(ISERROR(AV3*AX3),"",AV3*AX3)</f>
        <v>18684</v>
      </c>
      <c r="BB3" s="36" t="str">
        <f t="shared" ref="BB3:BB5" si="14">IF(T3="","",T3*U3*V3/1000000/AA3*AX3)</f>
        <v/>
      </c>
      <c r="BC3" s="29"/>
    </row>
    <row r="4" spans="1:55" customFormat="1">
      <c r="A4" s="28">
        <v>3</v>
      </c>
      <c r="B4" s="29"/>
      <c r="C4" s="29"/>
      <c r="D4" s="29" t="s">
        <v>55</v>
      </c>
      <c r="E4" s="29" t="s">
        <v>56</v>
      </c>
      <c r="F4" s="30" t="s">
        <v>57</v>
      </c>
      <c r="G4" s="29" t="s">
        <v>71</v>
      </c>
      <c r="H4" s="29" t="s">
        <v>71</v>
      </c>
      <c r="I4" s="29" t="s">
        <v>72</v>
      </c>
      <c r="J4" s="29" t="s">
        <v>73</v>
      </c>
      <c r="K4" s="29"/>
      <c r="L4" s="29" t="s">
        <v>74</v>
      </c>
      <c r="M4" s="29"/>
      <c r="N4" s="29"/>
      <c r="O4" s="29" t="s">
        <v>62</v>
      </c>
      <c r="P4" s="31">
        <v>1.93</v>
      </c>
      <c r="Q4" s="32"/>
      <c r="R4" s="29" t="s">
        <v>63</v>
      </c>
      <c r="S4" s="29"/>
      <c r="T4" s="33"/>
      <c r="U4" s="33"/>
      <c r="V4" s="33"/>
      <c r="W4" s="33">
        <v>20</v>
      </c>
      <c r="X4" s="33">
        <v>16</v>
      </c>
      <c r="Y4" s="33">
        <v>14</v>
      </c>
      <c r="Z4" s="34"/>
      <c r="AA4" s="35">
        <v>3</v>
      </c>
      <c r="AB4" s="36">
        <f t="shared" si="8"/>
        <v>4.4799999999999996E-3</v>
      </c>
      <c r="AC4" s="34">
        <v>56</v>
      </c>
      <c r="AD4" s="37">
        <f t="shared" ref="AD4:AD5" si="15">IF(AA4="","",56/AB4*AA4)</f>
        <v>37500.000000000007</v>
      </c>
      <c r="AE4" s="38">
        <v>2600</v>
      </c>
      <c r="AF4" s="39">
        <f t="shared" si="9"/>
        <v>6.9333333333333316E-2</v>
      </c>
      <c r="AG4" s="30" t="s">
        <v>75</v>
      </c>
      <c r="AH4" s="40">
        <v>0.113</v>
      </c>
      <c r="AI4" s="39">
        <f t="shared" si="0"/>
        <v>0.21809000000000001</v>
      </c>
      <c r="AJ4" s="39">
        <f t="shared" si="1"/>
        <v>2.2174233333333331</v>
      </c>
      <c r="AK4" s="41">
        <v>0.05</v>
      </c>
      <c r="AL4" s="39">
        <f t="shared" si="2"/>
        <v>0.22250000000000003</v>
      </c>
      <c r="AM4" s="32" t="s">
        <v>65</v>
      </c>
      <c r="AN4" s="41">
        <v>0</v>
      </c>
      <c r="AO4" s="39">
        <f t="shared" si="3"/>
        <v>0</v>
      </c>
      <c r="AP4" s="41">
        <v>0.1</v>
      </c>
      <c r="AQ4" s="39">
        <f t="shared" si="4"/>
        <v>0.44500000000000006</v>
      </c>
      <c r="AR4" s="39">
        <f t="shared" si="10"/>
        <v>0.66750000000000009</v>
      </c>
      <c r="AS4" s="39">
        <f t="shared" si="5"/>
        <v>2.8849233333333331</v>
      </c>
      <c r="AT4" s="42">
        <f t="shared" si="6"/>
        <v>0.35170262172284655</v>
      </c>
      <c r="AU4" s="32">
        <v>4.45</v>
      </c>
      <c r="AV4" s="32">
        <v>14</v>
      </c>
      <c r="AW4" s="42">
        <f t="shared" si="11"/>
        <v>0.68214285714285716</v>
      </c>
      <c r="AX4" s="43">
        <v>1038</v>
      </c>
      <c r="AY4" s="39">
        <f t="shared" si="7"/>
        <v>2994.5504199999996</v>
      </c>
      <c r="AZ4" s="39">
        <f t="shared" si="12"/>
        <v>4619.1000000000004</v>
      </c>
      <c r="BA4" s="39">
        <f t="shared" si="13"/>
        <v>14532</v>
      </c>
      <c r="BB4" s="36" t="str">
        <f t="shared" si="14"/>
        <v/>
      </c>
      <c r="BC4" s="29"/>
    </row>
    <row r="5" spans="1:55" customFormat="1">
      <c r="A5" s="28">
        <v>4</v>
      </c>
      <c r="B5" s="29"/>
      <c r="C5" s="29"/>
      <c r="D5" s="29" t="s">
        <v>55</v>
      </c>
      <c r="E5" s="29" t="s">
        <v>56</v>
      </c>
      <c r="F5" s="30" t="s">
        <v>57</v>
      </c>
      <c r="G5" s="29" t="s">
        <v>76</v>
      </c>
      <c r="H5" s="29" t="s">
        <v>76</v>
      </c>
      <c r="I5" s="29" t="s">
        <v>77</v>
      </c>
      <c r="J5" s="29" t="s">
        <v>78</v>
      </c>
      <c r="K5" s="29"/>
      <c r="L5" s="29" t="s">
        <v>79</v>
      </c>
      <c r="M5" s="29"/>
      <c r="N5" s="29"/>
      <c r="O5" s="29" t="s">
        <v>62</v>
      </c>
      <c r="P5" s="31">
        <v>4.28</v>
      </c>
      <c r="Q5" s="32"/>
      <c r="R5" s="29" t="s">
        <v>63</v>
      </c>
      <c r="S5" s="29"/>
      <c r="T5" s="33"/>
      <c r="U5" s="33"/>
      <c r="V5" s="33"/>
      <c r="W5" s="33">
        <v>42</v>
      </c>
      <c r="X5" s="33">
        <v>17</v>
      </c>
      <c r="Y5" s="33">
        <v>15.5</v>
      </c>
      <c r="Z5" s="34"/>
      <c r="AA5" s="35">
        <v>3</v>
      </c>
      <c r="AB5" s="36">
        <f t="shared" si="8"/>
        <v>1.1067E-2</v>
      </c>
      <c r="AC5" s="34">
        <v>56</v>
      </c>
      <c r="AD5" s="37">
        <f t="shared" si="15"/>
        <v>15180.265654648956</v>
      </c>
      <c r="AE5" s="38">
        <v>2600</v>
      </c>
      <c r="AF5" s="39">
        <f t="shared" si="9"/>
        <v>0.17127500000000001</v>
      </c>
      <c r="AG5" s="30" t="s">
        <v>70</v>
      </c>
      <c r="AH5" s="40">
        <v>0.14699999999999999</v>
      </c>
      <c r="AI5" s="39">
        <f t="shared" si="0"/>
        <v>0.62916000000000005</v>
      </c>
      <c r="AJ5" s="39">
        <f t="shared" si="1"/>
        <v>5.0804349999999996</v>
      </c>
      <c r="AK5" s="41">
        <v>0.05</v>
      </c>
      <c r="AL5" s="39">
        <f t="shared" si="2"/>
        <v>0.47249999999999998</v>
      </c>
      <c r="AM5" s="32" t="s">
        <v>65</v>
      </c>
      <c r="AN5" s="41">
        <v>0</v>
      </c>
      <c r="AO5" s="39">
        <f t="shared" si="3"/>
        <v>0</v>
      </c>
      <c r="AP5" s="41">
        <v>0.1</v>
      </c>
      <c r="AQ5" s="39">
        <f t="shared" si="4"/>
        <v>0.94499999999999995</v>
      </c>
      <c r="AR5" s="39">
        <f t="shared" si="10"/>
        <v>1.4175</v>
      </c>
      <c r="AS5" s="39">
        <f t="shared" si="5"/>
        <v>6.497935</v>
      </c>
      <c r="AT5" s="42">
        <f t="shared" si="6"/>
        <v>0.31238783068783066</v>
      </c>
      <c r="AU5" s="32">
        <v>9.4499999999999993</v>
      </c>
      <c r="AV5" s="32">
        <v>30</v>
      </c>
      <c r="AW5" s="42">
        <f t="shared" si="11"/>
        <v>0.68500000000000005</v>
      </c>
      <c r="AX5" s="43">
        <v>1050</v>
      </c>
      <c r="AY5" s="39">
        <f t="shared" si="7"/>
        <v>6822.8317500000003</v>
      </c>
      <c r="AZ5" s="39">
        <f t="shared" si="12"/>
        <v>9922.5</v>
      </c>
      <c r="BA5" s="39">
        <f t="shared" si="13"/>
        <v>31500</v>
      </c>
      <c r="BB5" s="36" t="str">
        <f t="shared" si="14"/>
        <v/>
      </c>
      <c r="BC5" s="29"/>
    </row>
    <row r="6" spans="1:55">
      <c r="AT6" s="4"/>
      <c r="AV6" s="3"/>
      <c r="AW6" s="4"/>
      <c r="AX6" s="45"/>
    </row>
  </sheetData>
  <sheetProtection insertRows="0" deleteRows="0" sort="0"/>
  <protectedRanges>
    <protectedRange sqref="AU7:AU248 AV6:AX6 AF2:AF5 AI2:AT5 AW2:AW5 T6:AT248 AB2:AD5 A2:S248 BB2:BB5" name="Range1"/>
    <protectedRange sqref="T2:Z5" name="Range1_2"/>
    <protectedRange sqref="AE2:AE5" name="Range1_3"/>
    <protectedRange sqref="AG2:AH5" name="Range1_4"/>
    <protectedRange sqref="AV2:AV5" name="Range1_5"/>
    <protectedRange sqref="AX2:AX5" name="Range1_6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2025-05-06T22:27:10Z</dcterms:created>
  <dcterms:modified xsi:type="dcterms:W3CDTF">2025-05-06T22:29:14Z</dcterms:modified>
</cp:coreProperties>
</file>