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C295946C-1CCA-4E85-961D-28B8EE512579}" xr6:coauthVersionLast="47" xr6:coauthVersionMax="47" xr10:uidLastSave="{00000000-0000-0000-0000-000000000000}"/>
  <bookViews>
    <workbookView xWindow="-110" yWindow="-110" windowWidth="19420" windowHeight="10300" xr2:uid="{3877F80F-32EE-47F0-ACCC-CF9ECD2170E6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4" i="1" l="1"/>
  <c r="BD4" i="1" s="1"/>
  <c r="BF4" i="1" s="1"/>
  <c r="AZ4" i="1"/>
  <c r="AS4" i="1"/>
  <c r="AP4" i="1"/>
  <c r="AM4" i="1"/>
  <c r="AJ4" i="1"/>
  <c r="AC4" i="1"/>
  <c r="AE4" i="1" s="1"/>
  <c r="AG4" i="1" s="1"/>
  <c r="AK4" i="1" s="1"/>
  <c r="BC3" i="1"/>
  <c r="BD3" i="1" s="1"/>
  <c r="AZ3" i="1"/>
  <c r="AS3" i="1"/>
  <c r="AP3" i="1"/>
  <c r="AM3" i="1"/>
  <c r="AJ3" i="1"/>
  <c r="AC3" i="1"/>
  <c r="AE3" i="1" s="1"/>
  <c r="AG3" i="1" s="1"/>
  <c r="BC2" i="1"/>
  <c r="BD2" i="1" s="1"/>
  <c r="BF2" i="1" s="1"/>
  <c r="AZ2" i="1"/>
  <c r="AS2" i="1"/>
  <c r="AP2" i="1"/>
  <c r="AM2" i="1"/>
  <c r="AJ2" i="1"/>
  <c r="AC2" i="1"/>
  <c r="AE2" i="1" s="1"/>
  <c r="AG2" i="1" s="1"/>
  <c r="AT4" i="1" l="1"/>
  <c r="AU4" i="1" s="1"/>
  <c r="AV4" i="1" s="1"/>
  <c r="AX4" i="1"/>
  <c r="BA4" i="1" s="1"/>
  <c r="AT3" i="1"/>
  <c r="AU3" i="1" s="1"/>
  <c r="AV3" i="1" s="1"/>
  <c r="AX2" i="1"/>
  <c r="BA2" i="1" s="1"/>
  <c r="AK2" i="1"/>
  <c r="BF3" i="1"/>
  <c r="BE3" i="1"/>
  <c r="AK3" i="1"/>
  <c r="AX3" i="1"/>
  <c r="BA3" i="1" s="1"/>
  <c r="AT2" i="1"/>
  <c r="AU2" i="1" s="1"/>
  <c r="BE4" i="1" l="1"/>
  <c r="AV2" i="1"/>
  <c r="B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2079A451-920F-4583-8E93-CD510570818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8C2E281A-0698-4809-99A6-4EF8D56DB8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845B6713-F4C6-400D-8C26-2F0B880A58B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7AAAD160-6305-4059-AA05-7374D2656115}">
      <text>
        <r>
          <rPr>
            <sz val="11"/>
            <rFont val="Calibri"/>
            <family val="2"/>
          </rPr>
          <t>[JLA DI Price]*[Duty Rate]</t>
        </r>
      </text>
    </comment>
    <comment ref="AK1" authorId="0" shapeId="0" xr:uid="{DABC96BA-C5D5-4337-AC1E-4A0C4813CAE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02D605AE-6187-4905-9D11-5618B1970B2F}">
      <text>
        <r>
          <rPr>
            <sz val="11"/>
            <rFont val="Calibri"/>
            <family val="2"/>
          </rPr>
          <t>[JLA DI Price]*[General Load %]</t>
        </r>
      </text>
    </comment>
    <comment ref="AP1" authorId="0" shapeId="0" xr:uid="{436E180C-B258-463F-A85C-21783249F4AE}">
      <text>
        <r>
          <rPr>
            <sz val="11"/>
            <rFont val="Calibri"/>
            <family val="2"/>
          </rPr>
          <t>[JLA DI Price]*[Load 1 %]</t>
        </r>
      </text>
    </comment>
    <comment ref="AS1" authorId="0" shapeId="0" xr:uid="{6424B746-DFFA-4C61-BBAC-950BDA694DF5}">
      <text>
        <r>
          <rPr>
            <sz val="11"/>
            <rFont val="Calibri"/>
            <family val="2"/>
          </rPr>
          <t>[JLA DI Price]*[Load 2 %]</t>
        </r>
      </text>
    </comment>
    <comment ref="AT1" authorId="0" shapeId="0" xr:uid="{2DDA793D-9598-45C2-BB2A-1FDB54F5006C}">
      <text>
        <r>
          <rPr>
            <sz val="11"/>
            <rFont val="Calibri"/>
            <family val="2"/>
          </rPr>
          <t>[General Load $]+[Load 1 $]+[Load 2 $]</t>
        </r>
      </text>
    </comment>
    <comment ref="AU1" authorId="0" shapeId="0" xr:uid="{3D0944BD-11B7-4FDF-872F-4AEB491583E8}">
      <text>
        <r>
          <rPr>
            <sz val="11"/>
            <rFont val="Calibri"/>
            <family val="2"/>
          </rPr>
          <t>[FOB Cost $ (Value)]+[Total Load $]</t>
        </r>
      </text>
    </comment>
    <comment ref="AV1" authorId="0" shapeId="0" xr:uid="{56D466FF-CDC7-44F7-8626-C2591FA0A6F7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AX1" authorId="0" shapeId="0" xr:uid="{04272677-5349-424B-B5BA-6A7F56D29774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AZ1" authorId="0" shapeId="0" xr:uid="{D24DD2B2-E082-4028-B83F-76DE3A783074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A1" authorId="0" shapeId="0" xr:uid="{74C6EBFE-D9F6-403B-945E-C25420434A12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D1" authorId="0" shapeId="0" xr:uid="{D391C1B9-FABD-4F20-8457-4641B1E09B7C}">
      <text>
        <r>
          <rPr>
            <sz val="11"/>
            <rFont val="Calibri"/>
            <family val="2"/>
          </rPr>
          <t>[Total Quantity]*[Ratio]</t>
        </r>
      </text>
    </comment>
    <comment ref="BE1" authorId="0" shapeId="0" xr:uid="{18160151-DA9B-4A79-B2B6-9D3CE09825C2}">
      <text>
        <r>
          <rPr>
            <sz val="11"/>
            <rFont val="Calibri"/>
            <family val="2"/>
          </rPr>
          <t>[FOB with Loads $]*[Quantity]</t>
        </r>
      </text>
    </comment>
    <comment ref="BF1" authorId="0" shapeId="0" xr:uid="{F8F86329-01F7-4DC9-847C-B2D54693B37F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<sst xmlns="http://schemas.openxmlformats.org/spreadsheetml/2006/main" count="101" uniqueCount="77">
  <si>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</si>
  <si>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</si>
  <si>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</si>
  <si>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</si>
  <si>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</si>
  <si>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</si>
  <si>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</si>
  <si>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</si>
  <si>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</si>
  <si>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</si>
  <si>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</si>
  <si>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</si>
  <si>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</si>
  <si>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</si>
  <si>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</si>
  <si>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</si>
  <si>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</si>
  <si>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</si>
  <si>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</si>
  <si>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</si>
  <si>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</si>
  <si>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</si>
  <si>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</si>
  <si>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</si>
  <si>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</si>
  <si>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</si>
  <si>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</si>
  <si>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</si>
  <si>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</si>
  <si>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</si>
  <si>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</si>
  <si>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</si>
  <si>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</si>
  <si>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</si>
  <si>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</si>
  <si>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</si>
  <si>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</si>
  <si>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Load 1</t>
  </si>
  <si>
    <t>Load 1 %</t>
  </si>
  <si>
    <t>Load 1 $</t>
  </si>
  <si>
    <t>Load 2</t>
  </si>
  <si>
    <t>Load 2 %</t>
  </si>
  <si>
    <t>Load 2 $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</si>
  <si>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</si>
  <si>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</si>
  <si>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</si>
  <si>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</si>
  <si>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</si>
  <si>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</si>
  <si>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</si>
  <si>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</si>
  <si>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</si>
  <si>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</si>
  <si>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</si>
  <si>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</si>
  <si>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</si>
  <si>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</si>
  <si>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</si>
  <si>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</si>
  <si>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</si>
  <si>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 xml:space="preserve">Merry Moments </t>
  </si>
  <si>
    <t>BATH TOWEL(73)</t>
  </si>
  <si>
    <t>Merry Embroidery</t>
  </si>
  <si>
    <t>2pk Embroidery Hand Towels with Weft Insert Edge</t>
  </si>
  <si>
    <t>100% Cotton Solid Dyed Terry Towel With Embroidery 
Pile: 2/24 Carded
Ground: 1/10 
Weft: 1/14 
370gsm</t>
  </si>
  <si>
    <t>15*26"(2)</t>
  </si>
  <si>
    <t>Trees Embroidery</t>
  </si>
  <si>
    <t>Piece</t>
  </si>
  <si>
    <t>Normal</t>
  </si>
  <si>
    <t>6302.60.0020</t>
  </si>
  <si>
    <t>Yantian,China</t>
  </si>
  <si>
    <t>China</t>
  </si>
  <si>
    <t>Trees Jacquard</t>
  </si>
  <si>
    <t>2pk Yarn Dyed Jacquard Towels Stitching Hem</t>
  </si>
  <si>
    <t>100% Cotton Yarn Dyed  Jacquard Terry Towel  
Pile: 2/24 Carded
Ground: 2/24 Carded 
Weft: 1/14 
420gsm</t>
  </si>
  <si>
    <t>General Load %</t>
  </si>
  <si>
    <t>General Load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</si>
</sst>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\$#,##0.00;\-\$#,##0.00"/>
    <numFmt numFmtId="166" formatCode="0.0%"/>
    <numFmt numFmtId="167" formatCode="_(* #,##0_);_(* \(#,##0\);_(* &quot;-&quot;??_);_(@_)"/>
  </numFmts>
  <fonts count="7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6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64" fontId="6" fillId="7" borderId="2" xfId="2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49" fontId="0" fillId="0" borderId="2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1" fontId="0" fillId="0" borderId="2" xfId="0" applyNumberFormat="1" applyBorder="1"/>
    <xf numFmtId="2" fontId="0" fillId="0" borderId="2" xfId="0" applyNumberFormat="1" applyBorder="1"/>
    <xf numFmtId="2" fontId="0" fillId="8" borderId="2" xfId="0" applyNumberFormat="1" applyFill="1" applyBorder="1"/>
    <xf numFmtId="1" fontId="0" fillId="8" borderId="2" xfId="0" applyNumberFormat="1" applyFill="1" applyBorder="1"/>
    <xf numFmtId="3" fontId="0" fillId="0" borderId="2" xfId="0" applyNumberFormat="1" applyBorder="1"/>
    <xf numFmtId="164" fontId="0" fillId="8" borderId="2" xfId="0" applyNumberFormat="1" applyFill="1" applyBorder="1"/>
    <xf numFmtId="166" fontId="0" fillId="0" borderId="2" xfId="0" applyNumberFormat="1" applyBorder="1"/>
    <xf numFmtId="10" fontId="0" fillId="0" borderId="2" xfId="0" applyNumberFormat="1" applyBorder="1"/>
    <xf numFmtId="164" fontId="0" fillId="0" borderId="2" xfId="0" applyNumberFormat="1" applyBorder="1"/>
    <xf numFmtId="10" fontId="0" fillId="8" borderId="2" xfId="3" applyNumberFormat="1" applyFont="1" applyFill="1" applyBorder="1" applyAlignment="1"/>
    <xf numFmtId="167" fontId="0" fillId="0" borderId="2" xfId="0" applyNumberFormat="1" applyBorder="1"/>
    <xf numFmtId="3" fontId="0" fillId="8" borderId="2" xfId="0" applyNumberFormat="1" applyFill="1" applyBorder="1"/>
    <xf numFmtId="1" fontId="0" fillId="0" borderId="0" xfId="0" applyNumberFormat="1" applyAlignment="1">
      <alignment wrapText="1"/>
    </xf>
  </cellXfs>
  <cellStyles count="4">
    <cellStyle name="Normal" xfId="0" builtinId="0"/>
    <cellStyle name="Normal 2" xfId="1" xr:uid="{83043FA6-54A9-445F-AEF4-FE8CEA308F96}"/>
    <cellStyle name="Normal 2 18 2" xfId="2" xr:uid="{194B55B7-64A4-41BD-8C9F-86315B03094C}"/>
    <cellStyle name="Percent 2" xfId="3" xr:uid="{01F239B2-056B-4F11-B944-F171683F0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CEA5-EABB-4AA2-9152-ED3B5B6A79A2}">
  <dimension ref="A1:BJ5"/>
  <sheetViews>
    <sheetView tabSelected="1" topLeftCell="AP1" zoomScale="99" zoomScaleNormal="99" workbookViewId="0">
      <selection activeCell="AU8" sqref="AU8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1796875" style="2" customWidth="1"/>
    <col min="6" max="6" width="11.26953125" style="2" customWidth="1"/>
    <col min="7" max="7" width="9.1796875" style="2" customWidth="1"/>
    <col min="8" max="9" width="7.453125" style="2" customWidth="1"/>
    <col min="10" max="10" width="8.5429687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8" width="8.54296875" style="4" customWidth="1"/>
    <col min="19" max="20" width="9.36328125" style="2" customWidth="1"/>
    <col min="21" max="21" width="8.1796875" style="5" customWidth="1"/>
    <col min="22" max="22" width="8.7265625" style="5" customWidth="1"/>
    <col min="23" max="23" width="8.6328125" style="5" customWidth="1"/>
    <col min="24" max="24" width="8.1796875" style="5" customWidth="1"/>
    <col min="25" max="25" width="8.7265625" style="5" customWidth="1"/>
    <col min="26" max="26" width="7.1796875" style="5" customWidth="1"/>
    <col min="27" max="27" width="9" style="5" customWidth="1"/>
    <col min="28" max="28" width="6.26953125" style="48" customWidth="1"/>
    <col min="29" max="30" width="10" style="5" customWidth="1"/>
    <col min="31" max="31" width="9.81640625" style="48" customWidth="1"/>
    <col min="32" max="32" width="11.54296875" style="2" customWidth="1"/>
    <col min="33" max="33" width="8.90625" style="4" customWidth="1"/>
    <col min="34" max="34" width="7.81640625" style="2" customWidth="1"/>
    <col min="35" max="35" width="8.453125" style="3" customWidth="1"/>
    <col min="36" max="36" width="9" style="4" customWidth="1"/>
    <col min="37" max="37" width="8.36328125" style="4" customWidth="1"/>
    <col min="38" max="38" width="8.08984375" style="3" customWidth="1"/>
    <col min="39" max="40" width="9.26953125" style="4" customWidth="1"/>
    <col min="41" max="41" width="11.6328125" style="3" customWidth="1"/>
    <col min="42" max="42" width="10.90625" style="4" customWidth="1"/>
    <col min="43" max="43" width="9.26953125" style="4" customWidth="1"/>
    <col min="44" max="44" width="11.6328125" style="3" customWidth="1"/>
    <col min="45" max="45" width="10.90625" style="4" customWidth="1"/>
    <col min="46" max="46" width="7.81640625" style="4" customWidth="1"/>
    <col min="47" max="47" width="9.6328125" style="4" customWidth="1"/>
    <col min="48" max="48" width="7.7265625" style="4" customWidth="1"/>
    <col min="49" max="49" width="9.6328125" style="4" customWidth="1"/>
    <col min="50" max="50" width="12.1796875" style="4" customWidth="1"/>
    <col min="51" max="52" width="9.1796875" style="2" customWidth="1"/>
    <col min="53" max="54" width="9.1796875" style="2"/>
    <col min="55" max="55" width="9.1796875" style="5"/>
    <col min="56" max="56" width="9.1796875" style="2"/>
    <col min="57" max="57" width="11.90625" style="4" customWidth="1"/>
    <col min="58" max="58" width="11.453125" style="4" customWidth="1"/>
    <col min="59" max="16384" width="9.1796875" style="2"/>
  </cols>
  <sheetData>
    <row r="1" spans="1:62" ht="68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0" t="s">
        <v>10</v>
      </c>
      <c r="L1" s="10" t="s">
        <v>11</v>
      </c>
      <c r="M1" s="7" t="s">
        <v>12</v>
      </c>
      <c r="N1" s="7" t="s">
        <v>13</v>
      </c>
      <c r="O1" s="7" t="s">
        <v>14</v>
      </c>
      <c r="P1" s="11" t="s">
        <v>15</v>
      </c>
      <c r="Q1" s="12" t="s">
        <v>16</v>
      </c>
      <c r="R1" s="13" t="s">
        <v>17</v>
      </c>
      <c r="S1" s="14" t="s">
        <v>18</v>
      </c>
      <c r="T1" s="6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6" t="s">
        <v>31</v>
      </c>
      <c r="AG1" s="20" t="s">
        <v>32</v>
      </c>
      <c r="AH1" s="6" t="s">
        <v>33</v>
      </c>
      <c r="AI1" s="21" t="s">
        <v>34</v>
      </c>
      <c r="AJ1" s="22" t="s">
        <v>35</v>
      </c>
      <c r="AK1" s="20" t="s">
        <v>36</v>
      </c>
      <c r="AL1" s="21" t="s">
        <v>75</v>
      </c>
      <c r="AM1" s="20" t="s">
        <v>76</v>
      </c>
      <c r="AN1" s="23" t="s">
        <v>37</v>
      </c>
      <c r="AO1" s="21" t="s">
        <v>38</v>
      </c>
      <c r="AP1" s="20" t="s">
        <v>39</v>
      </c>
      <c r="AQ1" s="23" t="s">
        <v>40</v>
      </c>
      <c r="AR1" s="21" t="s">
        <v>41</v>
      </c>
      <c r="AS1" s="20" t="s">
        <v>42</v>
      </c>
      <c r="AT1" s="20" t="s">
        <v>43</v>
      </c>
      <c r="AU1" s="24" t="s">
        <v>44</v>
      </c>
      <c r="AV1" s="25" t="s">
        <v>45</v>
      </c>
      <c r="AW1" s="26" t="s">
        <v>46</v>
      </c>
      <c r="AX1" s="25" t="s">
        <v>47</v>
      </c>
      <c r="AY1" s="27" t="s">
        <v>48</v>
      </c>
      <c r="AZ1" s="25" t="s">
        <v>49</v>
      </c>
      <c r="BA1" s="25" t="s">
        <v>50</v>
      </c>
      <c r="BB1" s="6" t="s">
        <v>51</v>
      </c>
      <c r="BC1" s="15" t="s">
        <v>52</v>
      </c>
      <c r="BD1" s="20" t="s">
        <v>53</v>
      </c>
      <c r="BE1" s="20" t="s">
        <v>54</v>
      </c>
      <c r="BF1" s="20" t="s">
        <v>55</v>
      </c>
      <c r="BG1" s="28" t="s">
        <v>56</v>
      </c>
      <c r="BH1" s="29" t="s">
        <v>57</v>
      </c>
      <c r="BI1" s="29" t="s">
        <v>58</v>
      </c>
      <c r="BJ1" s="29" t="s">
        <v>59</v>
      </c>
    </row>
    <row r="2" spans="1:62" customFormat="1" ht="14.5" customHeight="1" x14ac:dyDescent="0.35">
      <c r="A2" s="30">
        <v>1</v>
      </c>
      <c r="B2" s="31"/>
      <c r="C2" s="31"/>
      <c r="D2" s="31" t="s">
        <v>60</v>
      </c>
      <c r="E2" s="31"/>
      <c r="F2" s="31" t="s">
        <v>61</v>
      </c>
      <c r="G2" s="32" t="s">
        <v>62</v>
      </c>
      <c r="H2" s="31" t="s">
        <v>63</v>
      </c>
      <c r="I2" s="31" t="s">
        <v>63</v>
      </c>
      <c r="J2" s="32" t="s">
        <v>64</v>
      </c>
      <c r="K2" s="31" t="s">
        <v>65</v>
      </c>
      <c r="L2" s="32" t="s">
        <v>66</v>
      </c>
      <c r="M2" s="31"/>
      <c r="N2" s="32"/>
      <c r="O2" s="33"/>
      <c r="P2" s="31" t="s">
        <v>67</v>
      </c>
      <c r="Q2" s="34"/>
      <c r="R2" s="35">
        <v>1.42</v>
      </c>
      <c r="S2" s="31" t="s">
        <v>68</v>
      </c>
      <c r="T2" s="31"/>
      <c r="U2" s="36">
        <v>34.299999999999997</v>
      </c>
      <c r="V2" s="36">
        <v>26.1</v>
      </c>
      <c r="W2" s="36">
        <v>33.700000000000003</v>
      </c>
      <c r="X2" s="36">
        <v>35.6</v>
      </c>
      <c r="Y2" s="36">
        <v>26.7</v>
      </c>
      <c r="Z2" s="36">
        <v>34.299999999999997</v>
      </c>
      <c r="AA2" s="37"/>
      <c r="AB2" s="36">
        <v>16</v>
      </c>
      <c r="AC2" s="38">
        <f>IF(X2="","",X2*Y2*Z2/1000000)</f>
        <v>3.2602835999999996E-2</v>
      </c>
      <c r="AD2" s="37">
        <v>63</v>
      </c>
      <c r="AE2" s="39">
        <f>IF(AB2="","",AD2/AC2*AB2)</f>
        <v>30917.555761100051</v>
      </c>
      <c r="AF2" s="40">
        <v>3750</v>
      </c>
      <c r="AG2" s="41">
        <f>IF(ISERROR(AF2/AE2),"",AF2/AE2)</f>
        <v>0.12129031249999998</v>
      </c>
      <c r="AH2" s="31" t="s">
        <v>69</v>
      </c>
      <c r="AI2" s="42">
        <v>9.0999999999999998E-2</v>
      </c>
      <c r="AJ2" s="41">
        <f>IF(ISERROR(AW2*AI2),"",AW2*AI2)</f>
        <v>0.16835</v>
      </c>
      <c r="AK2" s="41">
        <f>IF(ISERROR(R2+AG2+AJ2),"",R2+AG2+AJ2)</f>
        <v>1.7096403124999999</v>
      </c>
      <c r="AL2" s="43">
        <v>0</v>
      </c>
      <c r="AM2" s="41">
        <f t="shared" ref="AM2:AM4" si="0">IF(ISERROR(AW2*AL2),"",AW2*AL2)</f>
        <v>0</v>
      </c>
      <c r="AN2" s="44"/>
      <c r="AO2" s="43">
        <v>0</v>
      </c>
      <c r="AP2" s="41">
        <f>IF(ISERROR(AW2*AO2),"",AW2*AO2)</f>
        <v>0</v>
      </c>
      <c r="AQ2" s="44"/>
      <c r="AR2" s="43">
        <v>0</v>
      </c>
      <c r="AS2" s="41">
        <f t="shared" ref="AS2:AS4" si="1">IF(ISERROR(AW2*AR2),"",AW2*AR2)</f>
        <v>0</v>
      </c>
      <c r="AT2" s="41">
        <f>IF(ISERROR(AM2+AP2+AS2),"",AM2+AP2+AS2)</f>
        <v>0</v>
      </c>
      <c r="AU2" s="41">
        <f>IF(ISERROR(R2+AT2),"",R2+AT2)</f>
        <v>1.42</v>
      </c>
      <c r="AV2" s="45">
        <f t="shared" ref="AV2:AV4" si="2">IF(ISERROR((AW2-AU2)/AW2),"",(AW2-AU2)/AW2)</f>
        <v>0.2324324324324325</v>
      </c>
      <c r="AW2" s="44">
        <v>1.85</v>
      </c>
      <c r="AX2" s="41">
        <f>IF(ISERROR(AG2+AJ2+AW2),"",AG2+AJ2+AW2)</f>
        <v>2.1396403125000001</v>
      </c>
      <c r="AY2" s="44">
        <v>5.99</v>
      </c>
      <c r="AZ2" s="45">
        <f>IF(ISERROR((AY2-AW2)/AY2),"",(AY2-AW2)/AY2)</f>
        <v>0.6911519198664442</v>
      </c>
      <c r="BA2" s="45">
        <f>IF(ISERROR((AY2-AX2)/AY2),"",(AY2-AX2)/AY2)</f>
        <v>0.64279794449081806</v>
      </c>
      <c r="BB2" s="46">
        <v>72772</v>
      </c>
      <c r="BC2" s="37">
        <f>4/16</f>
        <v>0.25</v>
      </c>
      <c r="BD2" s="47">
        <f>IF(ISERROR(BB2*BC2),"",BB2*BC2)</f>
        <v>18193</v>
      </c>
      <c r="BE2" s="41">
        <f>IF(ISERROR(AU2*BD2),"",AU2*BD2)</f>
        <v>25834.059999999998</v>
      </c>
      <c r="BF2" s="41">
        <f>IF(ISERROR(AW2*BD2),"",AW2*BD2)</f>
        <v>33657.050000000003</v>
      </c>
      <c r="BG2" s="31"/>
      <c r="BH2" t="s">
        <v>70</v>
      </c>
      <c r="BI2" t="s">
        <v>71</v>
      </c>
    </row>
    <row r="3" spans="1:62" customFormat="1" x14ac:dyDescent="0.35">
      <c r="A3" s="30">
        <v>2</v>
      </c>
      <c r="B3" s="31"/>
      <c r="C3" s="31"/>
      <c r="D3" s="31" t="s">
        <v>60</v>
      </c>
      <c r="E3" s="31"/>
      <c r="F3" s="31" t="s">
        <v>61</v>
      </c>
      <c r="G3" s="32" t="s">
        <v>66</v>
      </c>
      <c r="H3" s="31" t="s">
        <v>63</v>
      </c>
      <c r="I3" s="31" t="s">
        <v>63</v>
      </c>
      <c r="J3" s="32" t="s">
        <v>64</v>
      </c>
      <c r="K3" s="31" t="s">
        <v>65</v>
      </c>
      <c r="L3" s="32" t="s">
        <v>72</v>
      </c>
      <c r="M3" s="31"/>
      <c r="N3" s="31"/>
      <c r="O3" s="33"/>
      <c r="P3" s="31" t="s">
        <v>67</v>
      </c>
      <c r="Q3" s="34"/>
      <c r="R3" s="35">
        <v>1.42</v>
      </c>
      <c r="S3" s="31" t="s">
        <v>68</v>
      </c>
      <c r="T3" s="31"/>
      <c r="U3" s="36">
        <v>34.299999999999997</v>
      </c>
      <c r="V3" s="36">
        <v>26.1</v>
      </c>
      <c r="W3" s="36">
        <v>33.700000000000003</v>
      </c>
      <c r="X3" s="36">
        <v>35.6</v>
      </c>
      <c r="Y3" s="36">
        <v>26.7</v>
      </c>
      <c r="Z3" s="36">
        <v>34.299999999999997</v>
      </c>
      <c r="AA3" s="37"/>
      <c r="AB3" s="36">
        <v>16</v>
      </c>
      <c r="AC3" s="38">
        <f t="shared" ref="AC3:AC4" si="3">IF(X3="","",X3*Y3*Z3/1000000)</f>
        <v>3.2602835999999996E-2</v>
      </c>
      <c r="AD3" s="37">
        <v>63</v>
      </c>
      <c r="AE3" s="39">
        <f t="shared" ref="AE3:AE4" si="4">IF(AB3="","",AD3/AC3*AB3)</f>
        <v>30917.555761100051</v>
      </c>
      <c r="AF3" s="40">
        <v>3750</v>
      </c>
      <c r="AG3" s="41">
        <f t="shared" ref="AG3:AG4" si="5">IF(ISERROR(AF3/AE3),"",AF3/AE3)</f>
        <v>0.12129031249999998</v>
      </c>
      <c r="AH3" s="31" t="s">
        <v>69</v>
      </c>
      <c r="AI3" s="42">
        <v>9.0999999999999998E-2</v>
      </c>
      <c r="AJ3" s="41">
        <f t="shared" ref="AJ3:AJ4" si="6">IF(ISERROR(AW3*AI3),"",AW3*AI3)</f>
        <v>0.16835</v>
      </c>
      <c r="AK3" s="41">
        <f t="shared" ref="AK3:AK4" si="7">IF(ISERROR(R3+AG3+AJ3),"",R3+AG3+AJ3)</f>
        <v>1.7096403124999999</v>
      </c>
      <c r="AL3" s="43">
        <v>0</v>
      </c>
      <c r="AM3" s="41">
        <f t="shared" si="0"/>
        <v>0</v>
      </c>
      <c r="AN3" s="44"/>
      <c r="AO3" s="43">
        <v>0</v>
      </c>
      <c r="AP3" s="41">
        <f t="shared" ref="AP3:AP4" si="8">IF(ISERROR(AW3*AO3),"",AW3*AO3)</f>
        <v>0</v>
      </c>
      <c r="AQ3" s="44"/>
      <c r="AR3" s="43">
        <v>0</v>
      </c>
      <c r="AS3" s="41">
        <f t="shared" si="1"/>
        <v>0</v>
      </c>
      <c r="AT3" s="41">
        <f t="shared" ref="AT3:AT4" si="9">IF(ISERROR(AM3+AP3+AS3),"",AM3+AP3+AS3)</f>
        <v>0</v>
      </c>
      <c r="AU3" s="41">
        <f t="shared" ref="AU3:AU4" si="10">IF(ISERROR(R3+AT3),"",R3+AT3)</f>
        <v>1.42</v>
      </c>
      <c r="AV3" s="45">
        <f t="shared" si="2"/>
        <v>0.2324324324324325</v>
      </c>
      <c r="AW3" s="44">
        <v>1.85</v>
      </c>
      <c r="AX3" s="41">
        <f t="shared" ref="AX3:AX4" si="11">IF(ISERROR(AG3+AJ3+AW3),"",AG3+AJ3+AW3)</f>
        <v>2.1396403125000001</v>
      </c>
      <c r="AY3" s="44">
        <v>5.99</v>
      </c>
      <c r="AZ3" s="45">
        <f t="shared" ref="AZ3:AZ4" si="12">IF(ISERROR((AY3-AW3)/AY3),"",(AY3-AW3)/AY3)</f>
        <v>0.6911519198664442</v>
      </c>
      <c r="BA3" s="45">
        <f t="shared" ref="BA3:BA4" si="13">IF(ISERROR((AY3-AX3)/AY3),"",(AY3-AX3)/AY3)</f>
        <v>0.64279794449081806</v>
      </c>
      <c r="BB3" s="46">
        <v>72772</v>
      </c>
      <c r="BC3" s="37">
        <f t="shared" ref="BC3:BC4" si="14">4/16</f>
        <v>0.25</v>
      </c>
      <c r="BD3" s="47">
        <f t="shared" ref="BD3:BD4" si="15">IF(ISERROR(BB3*BC3),"",BB3*BC3)</f>
        <v>18193</v>
      </c>
      <c r="BE3" s="41">
        <f t="shared" ref="BE3:BE4" si="16">IF(ISERROR(AU3*BD3),"",AU3*BD3)</f>
        <v>25834.059999999998</v>
      </c>
      <c r="BF3" s="41">
        <f t="shared" ref="BF3:BF4" si="17">IF(ISERROR(AW3*BD3),"",AW3*BD3)</f>
        <v>33657.050000000003</v>
      </c>
      <c r="BG3" s="31"/>
      <c r="BH3" t="s">
        <v>70</v>
      </c>
      <c r="BI3" t="s">
        <v>71</v>
      </c>
    </row>
    <row r="4" spans="1:62" customFormat="1" x14ac:dyDescent="0.35">
      <c r="A4" s="30">
        <v>3</v>
      </c>
      <c r="B4" s="31"/>
      <c r="C4" s="31"/>
      <c r="D4" s="31" t="s">
        <v>60</v>
      </c>
      <c r="E4" s="31"/>
      <c r="F4" s="31" t="s">
        <v>61</v>
      </c>
      <c r="G4" s="32" t="s">
        <v>72</v>
      </c>
      <c r="H4" s="31" t="s">
        <v>73</v>
      </c>
      <c r="I4" s="31" t="s">
        <v>73</v>
      </c>
      <c r="J4" s="32" t="s">
        <v>74</v>
      </c>
      <c r="K4" s="31" t="s">
        <v>65</v>
      </c>
      <c r="L4" s="32" t="s">
        <v>62</v>
      </c>
      <c r="M4" s="31"/>
      <c r="N4" s="31"/>
      <c r="O4" s="33"/>
      <c r="P4" s="31" t="s">
        <v>67</v>
      </c>
      <c r="Q4" s="34"/>
      <c r="R4" s="35">
        <v>1.47</v>
      </c>
      <c r="S4" s="31" t="s">
        <v>68</v>
      </c>
      <c r="T4" s="31"/>
      <c r="U4" s="36">
        <v>26.7</v>
      </c>
      <c r="V4" s="36">
        <v>26.1</v>
      </c>
      <c r="W4" s="36">
        <v>33.700000000000003</v>
      </c>
      <c r="X4" s="36">
        <v>28.6</v>
      </c>
      <c r="Y4" s="36">
        <v>28</v>
      </c>
      <c r="Z4" s="36">
        <v>35.6</v>
      </c>
      <c r="AA4" s="37"/>
      <c r="AB4" s="31">
        <v>16</v>
      </c>
      <c r="AC4" s="38">
        <f t="shared" si="3"/>
        <v>2.8508480000000003E-2</v>
      </c>
      <c r="AD4" s="37">
        <v>63</v>
      </c>
      <c r="AE4" s="39">
        <f t="shared" si="4"/>
        <v>35357.900526439851</v>
      </c>
      <c r="AF4" s="40">
        <v>3750</v>
      </c>
      <c r="AG4" s="41">
        <f t="shared" si="5"/>
        <v>0.10605833333333334</v>
      </c>
      <c r="AH4" s="31" t="s">
        <v>69</v>
      </c>
      <c r="AI4" s="42">
        <v>9.0999999999999998E-2</v>
      </c>
      <c r="AJ4" s="41">
        <f t="shared" si="6"/>
        <v>0.16835</v>
      </c>
      <c r="AK4" s="41">
        <f t="shared" si="7"/>
        <v>1.7444083333333333</v>
      </c>
      <c r="AL4" s="43">
        <v>0</v>
      </c>
      <c r="AM4" s="41">
        <f t="shared" si="0"/>
        <v>0</v>
      </c>
      <c r="AN4" s="44"/>
      <c r="AO4" s="43">
        <v>0</v>
      </c>
      <c r="AP4" s="41">
        <f t="shared" si="8"/>
        <v>0</v>
      </c>
      <c r="AQ4" s="44"/>
      <c r="AR4" s="43">
        <v>0</v>
      </c>
      <c r="AS4" s="41">
        <f t="shared" si="1"/>
        <v>0</v>
      </c>
      <c r="AT4" s="41">
        <f t="shared" si="9"/>
        <v>0</v>
      </c>
      <c r="AU4" s="41">
        <f t="shared" si="10"/>
        <v>1.47</v>
      </c>
      <c r="AV4" s="45">
        <f t="shared" si="2"/>
        <v>0.20540540540540544</v>
      </c>
      <c r="AW4" s="44">
        <v>1.85</v>
      </c>
      <c r="AX4" s="41">
        <f t="shared" si="11"/>
        <v>2.1244083333333332</v>
      </c>
      <c r="AY4" s="44">
        <v>5.99</v>
      </c>
      <c r="AZ4" s="45">
        <f t="shared" si="12"/>
        <v>0.6911519198664442</v>
      </c>
      <c r="BA4" s="45">
        <f t="shared" si="13"/>
        <v>0.64534084585420148</v>
      </c>
      <c r="BB4" s="46">
        <v>72772</v>
      </c>
      <c r="BC4" s="37">
        <f t="shared" si="14"/>
        <v>0.25</v>
      </c>
      <c r="BD4" s="47">
        <f t="shared" si="15"/>
        <v>18193</v>
      </c>
      <c r="BE4" s="41">
        <f t="shared" si="16"/>
        <v>26743.71</v>
      </c>
      <c r="BF4" s="41">
        <f t="shared" si="17"/>
        <v>33657.050000000003</v>
      </c>
      <c r="BG4" s="31"/>
      <c r="BH4" t="s">
        <v>70</v>
      </c>
      <c r="BI4" t="s">
        <v>71</v>
      </c>
    </row>
    <row r="5" spans="1:62" x14ac:dyDescent="0.35">
      <c r="AV5" s="3"/>
      <c r="AY5" s="4"/>
      <c r="AZ5" s="4"/>
      <c r="BA5" s="3"/>
      <c r="BB5" s="48"/>
      <c r="BD5" s="48"/>
    </row>
  </sheetData>
  <sheetProtection insertRows="0" deleteRows="0" sort="0"/>
  <protectedRanges>
    <protectedRange sqref="AY5:BD5 Z5:AV5 AZ2:BA4 AC2:AE4 AX2:AX4 AJ2:AV4 A2:T4 Z6:AX201 AG2:AG4 A5:Y201" name="Range1"/>
    <protectedRange sqref="U2:AA4" name="Range1_2"/>
    <protectedRange sqref="AF2:AF4" name="Range1_3"/>
    <protectedRange sqref="AH2:AI4" name="Range1_4"/>
    <protectedRange sqref="AY2:AY4" name="Range1_5"/>
    <protectedRange sqref="BB2:BC4" name="Range1_6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2025-05-08T23:33:24Z</dcterms:created>
  <dcterms:modified xsi:type="dcterms:W3CDTF">2025-05-09T18:29:17Z</dcterms:modified>
</cp:coreProperties>
</file>