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F0A8565-4AF7-4A09-B13E-DE01C38D5342}" xr6:coauthVersionLast="47" xr6:coauthVersionMax="47" xr10:uidLastSave="{00000000-0000-0000-0000-000000000000}"/>
  <bookViews>
    <workbookView xWindow="-110" yWindow="-110" windowWidth="19420" windowHeight="10300" xr2:uid="{6C8EF6D7-40F6-45B1-B369-8A7EE0A8196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" i="1" l="1"/>
  <c r="AY7" i="1"/>
  <c r="AS7" i="1"/>
  <c r="AQ7" i="1"/>
  <c r="AO7" i="1"/>
  <c r="AM7" i="1"/>
  <c r="AK7" i="1"/>
  <c r="AI7" i="1"/>
  <c r="AG7" i="1"/>
  <c r="AT7" i="1" s="1"/>
  <c r="AD7" i="1"/>
  <c r="W7" i="1"/>
  <c r="Y7" i="1" s="1"/>
  <c r="AA7" i="1" s="1"/>
  <c r="O7" i="1"/>
  <c r="BB6" i="1"/>
  <c r="AY6" i="1"/>
  <c r="AS6" i="1"/>
  <c r="AQ6" i="1"/>
  <c r="AO6" i="1"/>
  <c r="AM6" i="1"/>
  <c r="AK6" i="1"/>
  <c r="AI6" i="1"/>
  <c r="AG6" i="1"/>
  <c r="AD6" i="1"/>
  <c r="W6" i="1"/>
  <c r="Y6" i="1" s="1"/>
  <c r="AA6" i="1" s="1"/>
  <c r="O6" i="1"/>
  <c r="BB5" i="1"/>
  <c r="AY5" i="1"/>
  <c r="AS5" i="1"/>
  <c r="AQ5" i="1"/>
  <c r="AO5" i="1"/>
  <c r="AM5" i="1"/>
  <c r="AK5" i="1"/>
  <c r="AI5" i="1"/>
  <c r="AG5" i="1"/>
  <c r="AD5" i="1"/>
  <c r="W5" i="1"/>
  <c r="Y5" i="1" s="1"/>
  <c r="AA5" i="1" s="1"/>
  <c r="AE5" i="1" s="1"/>
  <c r="O5" i="1"/>
  <c r="BB4" i="1"/>
  <c r="AY4" i="1"/>
  <c r="AS4" i="1"/>
  <c r="AQ4" i="1"/>
  <c r="AO4" i="1"/>
  <c r="AM4" i="1"/>
  <c r="AK4" i="1"/>
  <c r="AI4" i="1"/>
  <c r="AG4" i="1"/>
  <c r="AD4" i="1"/>
  <c r="W4" i="1"/>
  <c r="Y4" i="1" s="1"/>
  <c r="AA4" i="1" s="1"/>
  <c r="O4" i="1"/>
  <c r="BB3" i="1"/>
  <c r="AY3" i="1"/>
  <c r="AS3" i="1"/>
  <c r="AQ3" i="1"/>
  <c r="AO3" i="1"/>
  <c r="AM3" i="1"/>
  <c r="AK3" i="1"/>
  <c r="AI3" i="1"/>
  <c r="AG3" i="1"/>
  <c r="AD3" i="1"/>
  <c r="W3" i="1"/>
  <c r="Y3" i="1" s="1"/>
  <c r="AA3" i="1" s="1"/>
  <c r="AE3" i="1" s="1"/>
  <c r="O3" i="1"/>
  <c r="BB2" i="1"/>
  <c r="AY2" i="1"/>
  <c r="AS2" i="1"/>
  <c r="AQ2" i="1"/>
  <c r="AO2" i="1"/>
  <c r="AM2" i="1"/>
  <c r="AK2" i="1"/>
  <c r="AI2" i="1"/>
  <c r="AG2" i="1"/>
  <c r="AD2" i="1"/>
  <c r="W2" i="1"/>
  <c r="Y2" i="1" s="1"/>
  <c r="AA2" i="1" s="1"/>
  <c r="O2" i="1"/>
  <c r="AT6" i="1" l="1"/>
  <c r="AE7" i="1"/>
  <c r="AE4" i="1"/>
  <c r="AT2" i="1"/>
  <c r="AE2" i="1"/>
  <c r="AT4" i="1"/>
  <c r="AT5" i="1"/>
  <c r="AU5" i="1" s="1"/>
  <c r="AT3" i="1"/>
  <c r="AU3" i="1" s="1"/>
  <c r="AV3" i="1" s="1"/>
  <c r="AU7" i="1"/>
  <c r="AE6" i="1"/>
  <c r="AU6" i="1" s="1"/>
  <c r="AU2" i="1" l="1"/>
  <c r="BA2" i="1" s="1"/>
  <c r="AU4" i="1"/>
  <c r="BA5" i="1"/>
  <c r="AV5" i="1"/>
  <c r="BA4" i="1"/>
  <c r="AV4" i="1"/>
  <c r="BA3" i="1"/>
  <c r="BA7" i="1"/>
  <c r="AV7" i="1"/>
  <c r="BA6" i="1"/>
  <c r="AV6" i="1"/>
  <c r="AV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O1" authorId="0" shapeId="0" xr:uid="{FCDE00DC-D685-48E8-A046-82A0A786BF69}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W1" authorId="1" shapeId="0" xr:uid="{453400D6-31F8-4398-9F8F-F14A5A60916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1" shapeId="0" xr:uid="{E5B562B7-86F8-431E-9231-123CC157E63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1" shapeId="0" xr:uid="{1EC860EC-DE44-4618-8F9C-09CEB80765C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1" shapeId="0" xr:uid="{255B3418-3512-4E9F-8427-DB43D45A16F1}">
      <text>
        <r>
          <rPr>
            <sz val="11"/>
            <rFont val="Calibri"/>
            <family val="2"/>
          </rPr>
          <t>[FOB Cost $ (Value)]*[Duty Rate]</t>
        </r>
      </text>
    </comment>
    <comment ref="AE1" authorId="1" shapeId="0" xr:uid="{D413D8F1-E550-4FE2-91A6-EE9E2EEF173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1" shapeId="0" xr:uid="{E42943DC-FA8C-4B81-A659-B33AB5A90E88}">
      <text>
        <r>
          <rPr>
            <sz val="11"/>
            <rFont val="Calibri"/>
            <family val="2"/>
          </rPr>
          <t>[Price Quote for AMZ]*[DA %]</t>
        </r>
      </text>
    </comment>
    <comment ref="AI1" authorId="1" shapeId="0" xr:uid="{DCB66366-9A8D-4621-A064-A20CC17384E7}">
      <text>
        <r>
          <rPr>
            <sz val="11"/>
            <rFont val="Calibri"/>
            <family val="2"/>
          </rPr>
          <t>[Price Quote for AMZ]*[General Charge %]</t>
        </r>
      </text>
    </comment>
    <comment ref="AK1" authorId="1" shapeId="0" xr:uid="{0EFD20A5-14BB-41C1-936D-25D527F5089C}">
      <text>
        <r>
          <rPr>
            <sz val="11"/>
            <rFont val="Calibri"/>
            <family val="2"/>
          </rPr>
          <t>[Price Quote for AMZ]*[Warehouse Charge %]</t>
        </r>
      </text>
    </comment>
    <comment ref="AM1" authorId="1" shapeId="0" xr:uid="{5A39855F-4682-4AD7-AD33-529EDC2E0D9C}">
      <text>
        <r>
          <rPr>
            <sz val="11"/>
            <rFont val="Calibri"/>
            <family val="2"/>
          </rPr>
          <t>[Price Quote for AMZ]*[Marketing %]</t>
        </r>
      </text>
    </comment>
    <comment ref="AO1" authorId="1" shapeId="0" xr:uid="{CAC29C17-D7F7-454F-9F23-35D7221F49C1}">
      <text>
        <r>
          <rPr>
            <sz val="11"/>
            <rFont val="Calibri"/>
            <family val="2"/>
          </rPr>
          <t>[Price Quote for AMZ]*[Freight Allowance %]</t>
        </r>
      </text>
    </comment>
    <comment ref="AQ1" authorId="1" shapeId="0" xr:uid="{2C5DC9B7-FBF2-4D11-A764-892E7C7FC923}">
      <text>
        <r>
          <rPr>
            <sz val="11"/>
            <rFont val="Calibri"/>
            <family val="2"/>
          </rPr>
          <t>[Price Quote for AMZ]*[Royalty %]</t>
        </r>
      </text>
    </comment>
    <comment ref="AS1" authorId="1" shapeId="0" xr:uid="{466AE6BA-BD27-449B-ADBE-FA4C24A06B5C}">
      <text>
        <r>
          <rPr>
            <sz val="11"/>
            <rFont val="Calibri"/>
            <family val="2"/>
          </rPr>
          <t>[FOB Cost]*[AVN %]</t>
        </r>
      </text>
    </comment>
    <comment ref="AT1" authorId="1" shapeId="0" xr:uid="{847D9220-1924-48CB-9EB8-D581F5039415}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U1" authorId="1" shapeId="0" xr:uid="{9D6F73AD-28E7-40E0-8B9D-6B2FD5D1F7D0}">
      <text>
        <r>
          <rPr>
            <sz val="11"/>
            <rFont val="Calibri"/>
            <family val="2"/>
          </rPr>
          <t>[LDP Cost $]+[Total Load $]</t>
        </r>
      </text>
    </comment>
    <comment ref="AV1" authorId="1" shapeId="0" xr:uid="{431911DD-C71E-4A0A-8A37-8ACD5DB76B03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Y1" authorId="1" shapeId="0" xr:uid="{F8F4E4E3-8ED2-4CDF-86CC-88AA6CD05192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A1" authorId="1" shapeId="0" xr:uid="{C22DC7B8-CB5F-4BAA-9DB3-E43C6F33A8D5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1" shapeId="0" xr:uid="{EC35043A-A977-4D72-AF13-EF347E2E516D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<sst xmlns="http://schemas.openxmlformats.org/spreadsheetml/2006/main" count="114" uniqueCount="69">
  <si>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</si>
  <si>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</si>
  <si>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</si>
  <si>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</si>
  <si>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</si>
  <si>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</si>
  <si>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</si>
  <si>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</si>
  <si>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</si>
  <si>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</si>
  <si>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</si>
  <si>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</si>
  <si>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</si>
  <si>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</si>
  <si>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</si>
  <si>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</si>
  <si>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</si>
  <si>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</si>
  <si>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</si>
  <si>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</si>
  <si>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</si>
  <si>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</si>
  <si>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</si>
  <si>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</si>
  <si>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</si>
  <si>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</si>
  <si>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</si>
  <si>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</si>
  <si>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</si>
  <si>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</si>
  <si>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</si>
  <si>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</si>
  <si>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</si>
  <si>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</si>
  <si>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</si>
  <si>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</si>
  <si>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</si>
  <si>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</si>
  <si>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</si>
  <si>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</si>
  <si>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</si>
  <si>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</si>
  <si>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</si>
  <si>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</si>
  <si>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</si>
  <si>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</si>
  <si>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</si>
  <si>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</si>
  <si>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</si>
  <si>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</si>
  <si>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</si>
  <si>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</si>
  <si>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</si>
  <si>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</si>
  <si>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Comfort Spaces</t>
  </si>
  <si>
    <t>SHEET/SHEET SET(20)</t>
  </si>
  <si>
    <t>Rayon Bamboo Blend</t>
  </si>
  <si>
    <t>90gsm rayon from bamboo and polyester sheet set, in PVC zip bag with board and insert</t>
  </si>
  <si>
    <t>67% polyester 33% rayon from bamboo</t>
  </si>
  <si>
    <t>Twin: 66x96"/20x30"(1)/39x75"+14"</t>
  </si>
  <si>
    <t>Sage green
(13-6208 TCX-Bok Choy)</t>
  </si>
  <si>
    <t>Piece</t>
  </si>
  <si>
    <t>Normal</t>
  </si>
  <si>
    <t>6302.32.2040</t>
  </si>
  <si>
    <t>Twin XL : 66x102"/20x30"(1)/39x80"+14"</t>
  </si>
  <si>
    <t>FULL: 81x96"/20x30"(2)/54x75"+14"</t>
  </si>
  <si>
    <t>QUEEN: 90x102"/20x30"(2)/60x80"+14"</t>
  </si>
  <si>
    <t>KING: 108x102"/20x40"(2)/78x80"+14"</t>
  </si>
  <si>
    <t>Cal King: 108x102"/20x40"(2)/72x84"+14"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</si>
</sst>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[$$-409]* #,##0.00_);_([$$-409]* \(#,##0.00\);_([$$-409]* &quot;-&quot;??_);_(@_)"/>
    <numFmt numFmtId="167" formatCode="0.0%"/>
    <numFmt numFmtId="175" formatCode="_ &quot;¥&quot;* #,##0.00_ ;_ &quot;¥&quot;* \-#,##0.00_ ;_ &quot;¥&quot;* &quot;-&quot;??_ ;_ @_ 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7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2" fontId="1" fillId="8" borderId="2" xfId="1" applyNumberFormat="1" applyFill="1" applyBorder="1" applyAlignment="1">
      <alignment wrapText="1"/>
    </xf>
    <xf numFmtId="166" fontId="1" fillId="0" borderId="1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7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11">
    <cellStyle name="Currency 5 3" xfId="10" xr:uid="{7A44A092-E75C-4434-B06E-02C9740565CC}"/>
    <cellStyle name="Normal" xfId="0" builtinId="0"/>
    <cellStyle name="Normal 2" xfId="1" xr:uid="{25F63C24-4977-4211-B9AC-A6C19B3B4C29}"/>
    <cellStyle name="Normal 2 18 2" xfId="2" xr:uid="{7DF6C1B5-44B3-4B1B-958E-EB453F2D7CD6}"/>
    <cellStyle name="Normal 29 3" xfId="4" xr:uid="{859B7B84-E268-4863-9503-70C1ABB3DD40}"/>
    <cellStyle name="Percent 2" xfId="3" xr:uid="{00660D55-1B34-472A-B564-59C52A20FFA0}"/>
    <cellStyle name="Percent 7 2" xfId="9" xr:uid="{DF5EDFD5-46FB-4C45-B87D-EBF785EFB13E}"/>
    <cellStyle name="千位分隔 2" xfId="5" xr:uid="{6CDB9C1C-F5A1-4A41-83CD-0BB14BC6FC6F}"/>
    <cellStyle name="常规 2" xfId="8" xr:uid="{780CF52D-9531-467F-BFE0-BCA4F9E77210}"/>
    <cellStyle name="常规_JC081016A IZZY" xfId="7" xr:uid="{BCCF4F58-C9BB-47F6-9D3E-7A71248F8F32}"/>
    <cellStyle name="百分比 2" xfId="6" xr:uid="{A823F635-866C-4CE3-8B07-B32858F36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AEA1-2ABB-462D-BD2D-9AE6E392F77E}">
  <dimension ref="A1:BB8"/>
  <sheetViews>
    <sheetView tabSelected="1" zoomScale="99" zoomScaleNormal="99" workbookViewId="0">
      <selection activeCell="G12" sqref="G1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5" width="8.81640625" style="2" customWidth="1"/>
    <col min="16" max="16" width="8.54296875" style="4" customWidth="1"/>
    <col min="17" max="17" width="9.36328125" style="2" customWidth="1"/>
    <col min="18" max="18" width="8.1796875" style="41" customWidth="1"/>
    <col min="19" max="19" width="8.7265625" style="41" customWidth="1"/>
    <col min="20" max="20" width="7.1796875" style="41" customWidth="1"/>
    <col min="21" max="21" width="9" style="41" customWidth="1"/>
    <col min="22" max="22" width="6.26953125" style="42" customWidth="1"/>
    <col min="23" max="24" width="10" style="41" customWidth="1"/>
    <col min="25" max="25" width="9.81640625" style="42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11.6328125" style="3" customWidth="1"/>
    <col min="37" max="37" width="10.90625" style="4" customWidth="1"/>
    <col min="38" max="38" width="8.08984375" style="3" customWidth="1"/>
    <col min="39" max="39" width="9.26953125" style="4" customWidth="1"/>
    <col min="40" max="40" width="8.08984375" style="3" customWidth="1"/>
    <col min="41" max="41" width="9.26953125" style="4" customWidth="1"/>
    <col min="42" max="42" width="8.08984375" style="3" customWidth="1"/>
    <col min="43" max="43" width="9.26953125" style="4" customWidth="1"/>
    <col min="44" max="44" width="8.08984375" style="3" customWidth="1"/>
    <col min="45" max="45" width="9.269531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12.1796875" style="4" customWidth="1"/>
    <col min="50" max="50" width="9.1796875" style="2" customWidth="1"/>
    <col min="51" max="51" width="12.7265625" style="2" customWidth="1"/>
    <col min="52" max="52" width="9.1796875" style="2"/>
    <col min="53" max="53" width="11.54296875" style="4" customWidth="1"/>
    <col min="54" max="54" width="15" style="4" customWidth="1"/>
    <col min="55" max="16384" width="9.1796875" style="2"/>
  </cols>
  <sheetData>
    <row r="1" spans="1:54" ht="68" customHeight="1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9" t="s">
        <v>39</v>
      </c>
      <c r="AO1" s="18" t="s">
        <v>40</v>
      </c>
      <c r="AP1" s="19" t="s">
        <v>41</v>
      </c>
      <c r="AQ1" s="18" t="s">
        <v>42</v>
      </c>
      <c r="AR1" s="19" t="s">
        <v>43</v>
      </c>
      <c r="AS1" s="18" t="s">
        <v>44</v>
      </c>
      <c r="AT1" s="18" t="s">
        <v>45</v>
      </c>
      <c r="AU1" s="21" t="s">
        <v>46</v>
      </c>
      <c r="AV1" s="22" t="s">
        <v>47</v>
      </c>
      <c r="AW1" s="23" t="s">
        <v>48</v>
      </c>
      <c r="AX1" s="24" t="s">
        <v>49</v>
      </c>
      <c r="AY1" s="22" t="s">
        <v>50</v>
      </c>
      <c r="AZ1" s="5" t="s">
        <v>51</v>
      </c>
      <c r="BA1" s="18" t="s">
        <v>52</v>
      </c>
      <c r="BB1" s="18" t="s">
        <v>53</v>
      </c>
    </row>
    <row r="2" spans="1:54" s="40" customFormat="1">
      <c r="A2" s="25">
        <v>1</v>
      </c>
      <c r="B2" s="26"/>
      <c r="C2" s="26"/>
      <c r="D2" s="26" t="s">
        <v>54</v>
      </c>
      <c r="E2" s="26" t="s">
        <v>55</v>
      </c>
      <c r="F2" s="27" t="s">
        <v>56</v>
      </c>
      <c r="G2" s="26" t="s">
        <v>57</v>
      </c>
      <c r="H2" s="26"/>
      <c r="I2" s="26" t="s">
        <v>58</v>
      </c>
      <c r="J2" s="26" t="s">
        <v>59</v>
      </c>
      <c r="K2" s="26" t="s">
        <v>60</v>
      </c>
      <c r="L2" s="26"/>
      <c r="M2" s="26"/>
      <c r="N2" s="26" t="s">
        <v>61</v>
      </c>
      <c r="O2" s="28">
        <f>IF(P2="","",P2*0.95)</f>
        <v>5.2677499999999995</v>
      </c>
      <c r="P2" s="29">
        <v>5.5449999999999999</v>
      </c>
      <c r="Q2" s="26" t="s">
        <v>62</v>
      </c>
      <c r="R2" s="26">
        <v>30</v>
      </c>
      <c r="S2" s="26">
        <v>25</v>
      </c>
      <c r="T2" s="26">
        <v>8</v>
      </c>
      <c r="U2" s="30"/>
      <c r="V2" s="31">
        <v>1</v>
      </c>
      <c r="W2" s="32">
        <f>IF(R2="","",R2*S2*T2/1000000)</f>
        <v>6.0000000000000001E-3</v>
      </c>
      <c r="X2" s="30">
        <v>56</v>
      </c>
      <c r="Y2" s="33">
        <f>IF(V2="","",X2/W2*V2)</f>
        <v>9333.3333333333339</v>
      </c>
      <c r="Z2" s="34">
        <v>3000</v>
      </c>
      <c r="AA2" s="35">
        <f>IF(ISERROR(Z2/Y2),"",Z2/Y2)</f>
        <v>0.3214285714285714</v>
      </c>
      <c r="AB2" s="26" t="s">
        <v>63</v>
      </c>
      <c r="AC2" s="36">
        <v>0.41399999999999998</v>
      </c>
      <c r="AD2" s="35">
        <f t="shared" ref="AD2:AD7" si="0">IF(ISERROR(P2*AC2),"",P2*AC2)</f>
        <v>2.2956300000000001</v>
      </c>
      <c r="AE2" s="35">
        <f t="shared" ref="AE2:AE7" si="1">IF(ISERROR(P2+AA2+AD2),"",P2+AA2+AD2)</f>
        <v>8.1620585714285703</v>
      </c>
      <c r="AF2" s="37">
        <v>0.05</v>
      </c>
      <c r="AG2" s="35">
        <f>IF(ISERROR(AW2*AF2),"",AW2*AF2)</f>
        <v>0.74750000000000005</v>
      </c>
      <c r="AH2" s="37">
        <v>0</v>
      </c>
      <c r="AI2" s="35">
        <f>IF(ISERROR(AW2*AH2),"",AW2*AH2)</f>
        <v>0</v>
      </c>
      <c r="AJ2" s="37">
        <v>0.1</v>
      </c>
      <c r="AK2" s="35">
        <f t="shared" ref="AK2:AK7" si="2">IF(ISERROR(AW2*AJ2),"",AW2*AJ2)</f>
        <v>1.4950000000000001</v>
      </c>
      <c r="AL2" s="37">
        <v>0.155</v>
      </c>
      <c r="AM2" s="35">
        <f>IF(ISERROR(AW2*AL2),"",AW2*AL2)</f>
        <v>2.31725</v>
      </c>
      <c r="AN2" s="37">
        <v>0.06</v>
      </c>
      <c r="AO2" s="35">
        <f>IF(ISERROR(AW2*AN2),"",AW2*AN2)</f>
        <v>0.89700000000000002</v>
      </c>
      <c r="AP2" s="37">
        <v>0</v>
      </c>
      <c r="AQ2" s="35">
        <f>IF(ISERROR(AW2*AP2),"",AW2*AP2)</f>
        <v>0</v>
      </c>
      <c r="AR2" s="37">
        <v>0</v>
      </c>
      <c r="AS2" s="35">
        <f>IF(ISERROR(P2*AR2),"",P2*AR2)</f>
        <v>0</v>
      </c>
      <c r="AT2" s="35">
        <f>IF(ISERROR(AG2+AI2+AK2+AM2+AO2+AQ2+AS2),"",AG2+AI2+AK2+AM2+AO2+AQ2+AS2)</f>
        <v>5.4567500000000004</v>
      </c>
      <c r="AU2" s="35">
        <f>IF(ISERROR(AE2+AT2),"",AE2+AT2)</f>
        <v>13.61880857142857</v>
      </c>
      <c r="AV2" s="38">
        <f t="shared" ref="AV2:AV7" si="3">IF(ISERROR((AW2-AU2)/AW2),"",(AW2-AU2)/AW2)</f>
        <v>8.9042904921165969E-2</v>
      </c>
      <c r="AW2" s="39">
        <v>14.950000000000001</v>
      </c>
      <c r="AX2" s="30">
        <v>24.99</v>
      </c>
      <c r="AY2" s="38">
        <f>IF(ISERROR((AX2-AW2)/AX2),"",(AX2-AW2)/AX2)</f>
        <v>0.40176070428171262</v>
      </c>
      <c r="AZ2" s="31"/>
      <c r="BA2" s="35">
        <f>IF(ISERROR(AU2*AZ2),"",AU2*AZ2)</f>
        <v>0</v>
      </c>
      <c r="BB2" s="35">
        <f>IF(ISERROR(AW2*AZ2),"",AW2*AZ2)</f>
        <v>0</v>
      </c>
    </row>
    <row r="3" spans="1:54" s="40" customFormat="1">
      <c r="A3" s="25">
        <v>2</v>
      </c>
      <c r="B3" s="26"/>
      <c r="C3" s="26"/>
      <c r="D3" s="26" t="s">
        <v>54</v>
      </c>
      <c r="E3" s="26" t="s">
        <v>55</v>
      </c>
      <c r="F3" s="27" t="s">
        <v>56</v>
      </c>
      <c r="G3" s="26" t="s">
        <v>57</v>
      </c>
      <c r="H3" s="26"/>
      <c r="I3" s="26" t="s">
        <v>58</v>
      </c>
      <c r="J3" s="26" t="s">
        <v>64</v>
      </c>
      <c r="K3" s="26" t="s">
        <v>60</v>
      </c>
      <c r="L3" s="26"/>
      <c r="M3" s="26"/>
      <c r="N3" s="26" t="s">
        <v>61</v>
      </c>
      <c r="O3" s="28">
        <f t="shared" ref="O3:O7" si="4">IF(P3="","",P3*0.95)</f>
        <v>5.3627499999999992</v>
      </c>
      <c r="P3" s="29">
        <v>5.6449999999999996</v>
      </c>
      <c r="Q3" s="26" t="s">
        <v>62</v>
      </c>
      <c r="R3" s="26">
        <v>30</v>
      </c>
      <c r="S3" s="26">
        <v>25</v>
      </c>
      <c r="T3" s="26">
        <v>8</v>
      </c>
      <c r="U3" s="30"/>
      <c r="V3" s="31">
        <v>1</v>
      </c>
      <c r="W3" s="32">
        <f t="shared" ref="W3:W7" si="5">IF(R3="","",R3*S3*T3/1000000)</f>
        <v>6.0000000000000001E-3</v>
      </c>
      <c r="X3" s="30">
        <v>56</v>
      </c>
      <c r="Y3" s="33">
        <f t="shared" ref="Y3:Y7" si="6">IF(V3="","",X3/W3*V3)</f>
        <v>9333.3333333333339</v>
      </c>
      <c r="Z3" s="34">
        <v>3000</v>
      </c>
      <c r="AA3" s="35">
        <f t="shared" ref="AA3:AA7" si="7">IF(ISERROR(Z3/Y3),"",Z3/Y3)</f>
        <v>0.3214285714285714</v>
      </c>
      <c r="AB3" s="26" t="s">
        <v>63</v>
      </c>
      <c r="AC3" s="36">
        <v>0.41399999999999998</v>
      </c>
      <c r="AD3" s="35">
        <f t="shared" si="0"/>
        <v>2.3370299999999995</v>
      </c>
      <c r="AE3" s="35">
        <f t="shared" si="1"/>
        <v>8.3034585714285711</v>
      </c>
      <c r="AF3" s="37">
        <v>0.05</v>
      </c>
      <c r="AG3" s="35">
        <f>IF(ISERROR(AW3*AF3),"",AW3*AF3)</f>
        <v>0.77500000000000002</v>
      </c>
      <c r="AH3" s="37">
        <v>0</v>
      </c>
      <c r="AI3" s="35">
        <f>IF(ISERROR(AW3*AH3),"",AW3*AH3)</f>
        <v>0</v>
      </c>
      <c r="AJ3" s="37">
        <v>0.1</v>
      </c>
      <c r="AK3" s="35">
        <f t="shared" si="2"/>
        <v>1.55</v>
      </c>
      <c r="AL3" s="37">
        <v>0.155</v>
      </c>
      <c r="AM3" s="35">
        <f t="shared" ref="AM3:AM7" si="8">IF(ISERROR(AW3*AL3),"",AW3*AL3)</f>
        <v>2.4024999999999999</v>
      </c>
      <c r="AN3" s="37">
        <v>0.06</v>
      </c>
      <c r="AO3" s="35">
        <f t="shared" ref="AO3:AO7" si="9">IF(ISERROR(AW3*AN3),"",AW3*AN3)</f>
        <v>0.92999999999999994</v>
      </c>
      <c r="AP3" s="37">
        <v>0</v>
      </c>
      <c r="AQ3" s="35">
        <f t="shared" ref="AQ3:AQ7" si="10">IF(ISERROR(AW3*AP3),"",AW3*AP3)</f>
        <v>0</v>
      </c>
      <c r="AR3" s="37">
        <v>0</v>
      </c>
      <c r="AS3" s="35">
        <f>IF(ISERROR(P3*AR3),"",P3*AR3)</f>
        <v>0</v>
      </c>
      <c r="AT3" s="35">
        <f t="shared" ref="AT3:AT7" si="11">IF(ISERROR(AG3+AI3+AK3+AM3+AO3+AQ3+AS3),"",AG3+AI3+AK3+AM3+AO3+AQ3+AS3)</f>
        <v>5.6574999999999998</v>
      </c>
      <c r="AU3" s="35">
        <f>IF(ISERROR(AE3+AT3),"",AE3+AT3)</f>
        <v>13.96095857142857</v>
      </c>
      <c r="AV3" s="38">
        <f t="shared" si="3"/>
        <v>9.9292995391705163E-2</v>
      </c>
      <c r="AW3" s="39">
        <v>15.5</v>
      </c>
      <c r="AX3" s="30">
        <v>25.99</v>
      </c>
      <c r="AY3" s="38">
        <f t="shared" ref="AY3:AY7" si="12">IF(ISERROR((AX3-AW3)/AX3),"",(AX3-AW3)/AX3)</f>
        <v>0.40361677568295495</v>
      </c>
      <c r="AZ3" s="31"/>
      <c r="BA3" s="35">
        <f>IF(ISERROR(AU3*AZ3),"",AU3*AZ3)</f>
        <v>0</v>
      </c>
      <c r="BB3" s="35">
        <f>IF(ISERROR(AW3*AZ3),"",AW3*AZ3)</f>
        <v>0</v>
      </c>
    </row>
    <row r="4" spans="1:54" s="40" customFormat="1">
      <c r="A4" s="25">
        <v>3</v>
      </c>
      <c r="B4" s="26"/>
      <c r="C4" s="26"/>
      <c r="D4" s="26" t="s">
        <v>54</v>
      </c>
      <c r="E4" s="26" t="s">
        <v>55</v>
      </c>
      <c r="F4" s="27" t="s">
        <v>56</v>
      </c>
      <c r="G4" s="26" t="s">
        <v>57</v>
      </c>
      <c r="H4" s="26"/>
      <c r="I4" s="26" t="s">
        <v>58</v>
      </c>
      <c r="J4" s="26" t="s">
        <v>65</v>
      </c>
      <c r="K4" s="26" t="s">
        <v>60</v>
      </c>
      <c r="L4" s="26"/>
      <c r="M4" s="26"/>
      <c r="N4" s="26" t="s">
        <v>61</v>
      </c>
      <c r="O4" s="28">
        <f t="shared" si="4"/>
        <v>6.5502499999999992</v>
      </c>
      <c r="P4" s="29">
        <v>6.8949999999999996</v>
      </c>
      <c r="Q4" s="26" t="s">
        <v>62</v>
      </c>
      <c r="R4" s="26">
        <v>30</v>
      </c>
      <c r="S4" s="26">
        <v>25</v>
      </c>
      <c r="T4" s="26">
        <v>9</v>
      </c>
      <c r="U4" s="30"/>
      <c r="V4" s="31">
        <v>1</v>
      </c>
      <c r="W4" s="32">
        <f t="shared" si="5"/>
        <v>6.7499999999999999E-3</v>
      </c>
      <c r="X4" s="30">
        <v>56</v>
      </c>
      <c r="Y4" s="33">
        <f t="shared" si="6"/>
        <v>8296.2962962962956</v>
      </c>
      <c r="Z4" s="34">
        <v>3000</v>
      </c>
      <c r="AA4" s="35">
        <f t="shared" si="7"/>
        <v>0.3616071428571429</v>
      </c>
      <c r="AB4" s="26" t="s">
        <v>63</v>
      </c>
      <c r="AC4" s="36">
        <v>0.41399999999999998</v>
      </c>
      <c r="AD4" s="35">
        <f t="shared" si="0"/>
        <v>2.8545299999999996</v>
      </c>
      <c r="AE4" s="35">
        <f t="shared" si="1"/>
        <v>10.111137142857142</v>
      </c>
      <c r="AF4" s="37">
        <v>0.05</v>
      </c>
      <c r="AG4" s="35">
        <f>IF(ISERROR(AW4*AF4),"",AW4*AF4)</f>
        <v>0.92000000000000015</v>
      </c>
      <c r="AH4" s="37">
        <v>0</v>
      </c>
      <c r="AI4" s="35">
        <f>IF(ISERROR(AW4*AH4),"",AW4*AH4)</f>
        <v>0</v>
      </c>
      <c r="AJ4" s="37">
        <v>0.1</v>
      </c>
      <c r="AK4" s="35">
        <f t="shared" si="2"/>
        <v>1.8400000000000003</v>
      </c>
      <c r="AL4" s="37">
        <v>0.155</v>
      </c>
      <c r="AM4" s="35">
        <f t="shared" si="8"/>
        <v>2.8520000000000003</v>
      </c>
      <c r="AN4" s="37">
        <v>0.06</v>
      </c>
      <c r="AO4" s="35">
        <f t="shared" si="9"/>
        <v>1.1040000000000001</v>
      </c>
      <c r="AP4" s="37">
        <v>0</v>
      </c>
      <c r="AQ4" s="35">
        <f t="shared" si="10"/>
        <v>0</v>
      </c>
      <c r="AR4" s="37">
        <v>0</v>
      </c>
      <c r="AS4" s="35">
        <f>IF(ISERROR(P4*AR4),"",P4*AR4)</f>
        <v>0</v>
      </c>
      <c r="AT4" s="35">
        <f t="shared" si="11"/>
        <v>6.7160000000000011</v>
      </c>
      <c r="AU4" s="35">
        <f>IF(ISERROR(AE4+AT4),"",AE4+AT4)</f>
        <v>16.827137142857143</v>
      </c>
      <c r="AV4" s="38">
        <f t="shared" si="3"/>
        <v>8.5481677018633614E-2</v>
      </c>
      <c r="AW4" s="39">
        <v>18.400000000000002</v>
      </c>
      <c r="AX4" s="30">
        <v>29.99</v>
      </c>
      <c r="AY4" s="38">
        <f t="shared" si="12"/>
        <v>0.38646215405135037</v>
      </c>
      <c r="AZ4" s="31"/>
      <c r="BA4" s="35">
        <f>IF(ISERROR(AU4*AZ4),"",AU4*AZ4)</f>
        <v>0</v>
      </c>
      <c r="BB4" s="35">
        <f>IF(ISERROR(AW4*AZ4),"",AW4*AZ4)</f>
        <v>0</v>
      </c>
    </row>
    <row r="5" spans="1:54" s="40" customFormat="1">
      <c r="A5" s="25">
        <v>4</v>
      </c>
      <c r="B5" s="26"/>
      <c r="C5" s="26"/>
      <c r="D5" s="26" t="s">
        <v>54</v>
      </c>
      <c r="E5" s="26" t="s">
        <v>55</v>
      </c>
      <c r="F5" s="27" t="s">
        <v>56</v>
      </c>
      <c r="G5" s="26" t="s">
        <v>57</v>
      </c>
      <c r="H5" s="26"/>
      <c r="I5" s="26" t="s">
        <v>58</v>
      </c>
      <c r="J5" s="26" t="s">
        <v>66</v>
      </c>
      <c r="K5" s="26" t="s">
        <v>60</v>
      </c>
      <c r="L5" s="26"/>
      <c r="M5" s="26"/>
      <c r="N5" s="26" t="s">
        <v>61</v>
      </c>
      <c r="O5" s="28">
        <f t="shared" si="4"/>
        <v>7.0442499999999999</v>
      </c>
      <c r="P5" s="29">
        <v>7.415</v>
      </c>
      <c r="Q5" s="26" t="s">
        <v>62</v>
      </c>
      <c r="R5" s="26">
        <v>30</v>
      </c>
      <c r="S5" s="26">
        <v>25</v>
      </c>
      <c r="T5" s="26">
        <v>10</v>
      </c>
      <c r="U5" s="30"/>
      <c r="V5" s="31">
        <v>1</v>
      </c>
      <c r="W5" s="32">
        <f t="shared" si="5"/>
        <v>7.4999999999999997E-3</v>
      </c>
      <c r="X5" s="30">
        <v>56</v>
      </c>
      <c r="Y5" s="33">
        <f t="shared" si="6"/>
        <v>7466.666666666667</v>
      </c>
      <c r="Z5" s="34">
        <v>3000</v>
      </c>
      <c r="AA5" s="35">
        <f t="shared" si="7"/>
        <v>0.40178571428571425</v>
      </c>
      <c r="AB5" s="26" t="s">
        <v>63</v>
      </c>
      <c r="AC5" s="36">
        <v>0.41399999999999998</v>
      </c>
      <c r="AD5" s="35">
        <f t="shared" si="0"/>
        <v>3.0698099999999999</v>
      </c>
      <c r="AE5" s="35">
        <f t="shared" si="1"/>
        <v>10.886595714285715</v>
      </c>
      <c r="AF5" s="37">
        <v>0.05</v>
      </c>
      <c r="AG5" s="35">
        <f>IF(ISERROR(AW5*AF5),"",AW5*AF5)</f>
        <v>1.0075000000000001</v>
      </c>
      <c r="AH5" s="37">
        <v>0</v>
      </c>
      <c r="AI5" s="35">
        <f>IF(ISERROR(AW5*AH5),"",AW5*AH5)</f>
        <v>0</v>
      </c>
      <c r="AJ5" s="37">
        <v>0.1</v>
      </c>
      <c r="AK5" s="35">
        <f t="shared" si="2"/>
        <v>2.0150000000000001</v>
      </c>
      <c r="AL5" s="37">
        <v>0.155</v>
      </c>
      <c r="AM5" s="35">
        <f t="shared" si="8"/>
        <v>3.1232500000000005</v>
      </c>
      <c r="AN5" s="37">
        <v>0.06</v>
      </c>
      <c r="AO5" s="35">
        <f t="shared" si="9"/>
        <v>1.2090000000000001</v>
      </c>
      <c r="AP5" s="37">
        <v>0</v>
      </c>
      <c r="AQ5" s="35">
        <f t="shared" si="10"/>
        <v>0</v>
      </c>
      <c r="AR5" s="37">
        <v>0</v>
      </c>
      <c r="AS5" s="35">
        <f>IF(ISERROR(P5*AR5),"",P5*AR5)</f>
        <v>0</v>
      </c>
      <c r="AT5" s="35">
        <f t="shared" si="11"/>
        <v>7.354750000000001</v>
      </c>
      <c r="AU5" s="35">
        <f>IF(ISERROR(AE5+AT5),"",AE5+AT5)</f>
        <v>18.241345714285714</v>
      </c>
      <c r="AV5" s="38">
        <f t="shared" si="3"/>
        <v>9.4722297057781041E-2</v>
      </c>
      <c r="AW5" s="39">
        <v>20.150000000000002</v>
      </c>
      <c r="AX5" s="30">
        <v>32.989999999999995</v>
      </c>
      <c r="AY5" s="38">
        <f t="shared" si="12"/>
        <v>0.38920885116702014</v>
      </c>
      <c r="AZ5" s="31"/>
      <c r="BA5" s="35">
        <f>IF(ISERROR(AU5*AZ5),"",AU5*AZ5)</f>
        <v>0</v>
      </c>
      <c r="BB5" s="35">
        <f>IF(ISERROR(AW5*AZ5),"",AW5*AZ5)</f>
        <v>0</v>
      </c>
    </row>
    <row r="6" spans="1:54" s="40" customFormat="1">
      <c r="A6" s="25">
        <v>5</v>
      </c>
      <c r="B6" s="26"/>
      <c r="C6" s="26"/>
      <c r="D6" s="26" t="s">
        <v>54</v>
      </c>
      <c r="E6" s="26" t="s">
        <v>55</v>
      </c>
      <c r="F6" s="27" t="s">
        <v>56</v>
      </c>
      <c r="G6" s="26" t="s">
        <v>57</v>
      </c>
      <c r="H6" s="26"/>
      <c r="I6" s="26" t="s">
        <v>58</v>
      </c>
      <c r="J6" s="26" t="s">
        <v>67</v>
      </c>
      <c r="K6" s="26" t="s">
        <v>60</v>
      </c>
      <c r="L6" s="26"/>
      <c r="M6" s="26"/>
      <c r="N6" s="26" t="s">
        <v>61</v>
      </c>
      <c r="O6" s="28">
        <f t="shared" si="4"/>
        <v>8.1415000000000006</v>
      </c>
      <c r="P6" s="29">
        <v>8.57</v>
      </c>
      <c r="Q6" s="26" t="s">
        <v>62</v>
      </c>
      <c r="R6" s="26">
        <v>30</v>
      </c>
      <c r="S6" s="26">
        <v>25</v>
      </c>
      <c r="T6" s="26">
        <v>11</v>
      </c>
      <c r="U6" s="30"/>
      <c r="V6" s="31">
        <v>1</v>
      </c>
      <c r="W6" s="32">
        <f t="shared" si="5"/>
        <v>8.2500000000000004E-3</v>
      </c>
      <c r="X6" s="30">
        <v>56</v>
      </c>
      <c r="Y6" s="33">
        <f t="shared" si="6"/>
        <v>6787.878787878788</v>
      </c>
      <c r="Z6" s="34">
        <v>3000</v>
      </c>
      <c r="AA6" s="35">
        <f t="shared" si="7"/>
        <v>0.4419642857142857</v>
      </c>
      <c r="AB6" s="26" t="s">
        <v>63</v>
      </c>
      <c r="AC6" s="36">
        <v>0.41399999999999998</v>
      </c>
      <c r="AD6" s="35">
        <f t="shared" si="0"/>
        <v>3.5479799999999999</v>
      </c>
      <c r="AE6" s="35">
        <f t="shared" si="1"/>
        <v>12.559944285714288</v>
      </c>
      <c r="AF6" s="37">
        <v>0.05</v>
      </c>
      <c r="AG6" s="35">
        <f>IF(ISERROR(AW6*AF6),"",AW6*AF6)</f>
        <v>1.1350000000000002</v>
      </c>
      <c r="AH6" s="37">
        <v>0</v>
      </c>
      <c r="AI6" s="35">
        <f>IF(ISERROR(AW6*AH6),"",AW6*AH6)</f>
        <v>0</v>
      </c>
      <c r="AJ6" s="37">
        <v>0.1</v>
      </c>
      <c r="AK6" s="35">
        <f t="shared" si="2"/>
        <v>2.2700000000000005</v>
      </c>
      <c r="AL6" s="37">
        <v>0.155</v>
      </c>
      <c r="AM6" s="35">
        <f t="shared" si="8"/>
        <v>3.5185000000000004</v>
      </c>
      <c r="AN6" s="37">
        <v>0.06</v>
      </c>
      <c r="AO6" s="35">
        <f t="shared" si="9"/>
        <v>1.3620000000000001</v>
      </c>
      <c r="AP6" s="37">
        <v>0</v>
      </c>
      <c r="AQ6" s="35">
        <f t="shared" si="10"/>
        <v>0</v>
      </c>
      <c r="AR6" s="37">
        <v>0</v>
      </c>
      <c r="AS6" s="35">
        <f>IF(ISERROR(P6*AR6),"",P6*AR6)</f>
        <v>0</v>
      </c>
      <c r="AT6" s="35">
        <f t="shared" si="11"/>
        <v>8.2855000000000008</v>
      </c>
      <c r="AU6" s="35">
        <f>IF(ISERROR(AE6+AT6),"",AE6+AT6)</f>
        <v>20.845444285714287</v>
      </c>
      <c r="AV6" s="38">
        <f t="shared" si="3"/>
        <v>8.1698489616110842E-2</v>
      </c>
      <c r="AW6" s="39">
        <v>22.700000000000003</v>
      </c>
      <c r="AX6" s="30">
        <v>37.99</v>
      </c>
      <c r="AY6" s="38">
        <f t="shared" si="12"/>
        <v>0.4024743353514082</v>
      </c>
      <c r="AZ6" s="31"/>
      <c r="BA6" s="35">
        <f>IF(ISERROR(AU6*AZ6),"",AU6*AZ6)</f>
        <v>0</v>
      </c>
      <c r="BB6" s="35">
        <f>IF(ISERROR(AW6*AZ6),"",AW6*AZ6)</f>
        <v>0</v>
      </c>
    </row>
    <row r="7" spans="1:54" s="40" customFormat="1">
      <c r="A7" s="25">
        <v>6</v>
      </c>
      <c r="B7" s="26"/>
      <c r="C7" s="26"/>
      <c r="D7" s="26" t="s">
        <v>54</v>
      </c>
      <c r="E7" s="26" t="s">
        <v>55</v>
      </c>
      <c r="F7" s="27" t="s">
        <v>56</v>
      </c>
      <c r="G7" s="26" t="s">
        <v>57</v>
      </c>
      <c r="H7" s="26"/>
      <c r="I7" s="26" t="s">
        <v>58</v>
      </c>
      <c r="J7" s="26" t="s">
        <v>68</v>
      </c>
      <c r="K7" s="26" t="s">
        <v>60</v>
      </c>
      <c r="L7" s="26"/>
      <c r="M7" s="26"/>
      <c r="N7" s="26" t="s">
        <v>61</v>
      </c>
      <c r="O7" s="28">
        <f t="shared" si="4"/>
        <v>8.2887499999999985</v>
      </c>
      <c r="P7" s="29">
        <v>8.7249999999999996</v>
      </c>
      <c r="Q7" s="26" t="s">
        <v>62</v>
      </c>
      <c r="R7" s="26">
        <v>30</v>
      </c>
      <c r="S7" s="26">
        <v>25</v>
      </c>
      <c r="T7" s="26">
        <v>12</v>
      </c>
      <c r="U7" s="30"/>
      <c r="V7" s="31">
        <v>1</v>
      </c>
      <c r="W7" s="32">
        <f t="shared" si="5"/>
        <v>8.9999999999999993E-3</v>
      </c>
      <c r="X7" s="30">
        <v>56</v>
      </c>
      <c r="Y7" s="33">
        <f t="shared" si="6"/>
        <v>6222.2222222222226</v>
      </c>
      <c r="Z7" s="34">
        <v>3000</v>
      </c>
      <c r="AA7" s="35">
        <f t="shared" si="7"/>
        <v>0.4821428571428571</v>
      </c>
      <c r="AB7" s="26" t="s">
        <v>63</v>
      </c>
      <c r="AC7" s="36">
        <v>0.41399999999999998</v>
      </c>
      <c r="AD7" s="35">
        <f t="shared" si="0"/>
        <v>3.6121499999999997</v>
      </c>
      <c r="AE7" s="35">
        <f t="shared" si="1"/>
        <v>12.819292857142857</v>
      </c>
      <c r="AF7" s="37">
        <v>0.05</v>
      </c>
      <c r="AG7" s="35">
        <f>IF(ISERROR(AW7*AF7),"",AW7*AF7)</f>
        <v>1.1350000000000002</v>
      </c>
      <c r="AH7" s="37">
        <v>0</v>
      </c>
      <c r="AI7" s="35">
        <f>IF(ISERROR(AW7*AH7),"",AW7*AH7)</f>
        <v>0</v>
      </c>
      <c r="AJ7" s="37">
        <v>0.1</v>
      </c>
      <c r="AK7" s="35">
        <f t="shared" si="2"/>
        <v>2.2700000000000005</v>
      </c>
      <c r="AL7" s="37">
        <v>0.155</v>
      </c>
      <c r="AM7" s="35">
        <f t="shared" si="8"/>
        <v>3.5185000000000004</v>
      </c>
      <c r="AN7" s="37">
        <v>0.06</v>
      </c>
      <c r="AO7" s="35">
        <f t="shared" si="9"/>
        <v>1.3620000000000001</v>
      </c>
      <c r="AP7" s="37">
        <v>0</v>
      </c>
      <c r="AQ7" s="35">
        <f t="shared" si="10"/>
        <v>0</v>
      </c>
      <c r="AR7" s="37">
        <v>0</v>
      </c>
      <c r="AS7" s="35">
        <f>IF(ISERROR(P7*AR7),"",P7*AR7)</f>
        <v>0</v>
      </c>
      <c r="AT7" s="35">
        <f t="shared" si="11"/>
        <v>8.2855000000000008</v>
      </c>
      <c r="AU7" s="35">
        <f>IF(ISERROR(AE7+AT7),"",AE7+AT7)</f>
        <v>21.104792857142858</v>
      </c>
      <c r="AV7" s="38">
        <f t="shared" si="3"/>
        <v>7.0273442416614304E-2</v>
      </c>
      <c r="AW7" s="39">
        <v>22.700000000000003</v>
      </c>
      <c r="AX7" s="30">
        <v>37.99</v>
      </c>
      <c r="AY7" s="38">
        <f t="shared" si="12"/>
        <v>0.4024743353514082</v>
      </c>
      <c r="AZ7" s="31"/>
      <c r="BA7" s="35">
        <f>IF(ISERROR(AU7*AZ7),"",AU7*AZ7)</f>
        <v>0</v>
      </c>
      <c r="BB7" s="35">
        <f>IF(ISERROR(AW7*AZ7),"",AW7*AZ7)</f>
        <v>0</v>
      </c>
    </row>
    <row r="8" spans="1:54">
      <c r="AV8" s="3"/>
      <c r="AX8" s="4"/>
      <c r="AY8" s="3"/>
      <c r="AZ8" s="42"/>
    </row>
  </sheetData>
  <sheetProtection insertRows="0" deleteRows="0" sort="0"/>
  <protectedRanges>
    <protectedRange sqref="AA2:AA5 AX6 AJ2:AO7 R6:U7 AA6:AE7 AD2:AI2 AP2:AV8 AX8:AY8 AD3:AE5 AY2:AY7 W2:Y7 A8:AO8 A2:N7 P2:Q7 AF3:AI7 AZ6:AZ8 A9:AW199" name="Range1"/>
    <protectedRange sqref="R2:U5" name="Range1_2"/>
    <protectedRange sqref="Z2:Z7" name="Range1_3"/>
    <protectedRange sqref="AB2:AC5" name="Range1_4"/>
    <protectedRange sqref="AX2:AX5 AX7" name="Range1_5"/>
    <protectedRange sqref="AZ2:AZ5" name="Range1_6"/>
    <protectedRange sqref="O2:O7" name="Range1_8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2025-05-21T23:09:51Z</dcterms:created>
  <dcterms:modified xsi:type="dcterms:W3CDTF">2025-05-21T23:17:29Z</dcterms:modified>
</cp:coreProperties>
</file>