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15D655C-6D99-4247-8C65-6A7C8AD987D3}" xr6:coauthVersionLast="47" xr6:coauthVersionMax="47" xr10:uidLastSave="{00000000-0000-0000-0000-000000000000}"/>
  <bookViews>
    <workbookView xWindow="-110" yWindow="-110" windowWidth="19420" windowHeight="10300" xr2:uid="{1A24CE32-9655-462A-A3B8-1C2676FBE1BE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">'[2]other data'!$T$2:$T$5</definedName>
    <definedName name="as">'[3]1-Import Product Data Sheet'!$X$2</definedName>
    <definedName name="Brand">'[3]1-Import Product Data Sheet'!$N$102:$N$144</definedName>
    <definedName name="brands">'[2]other data'!$K$2:$K$48</definedName>
    <definedName name="CATEGORY">[4]Sheet1!$DW$2:$DW$3</definedName>
    <definedName name="chargeback">'[2]other data'!$B$2:$B$6</definedName>
    <definedName name="colour">[4]Sheet1!$EH$2:$EH$3</definedName>
    <definedName name="countries">'[2]other data'!$I$3:$I$249</definedName>
    <definedName name="crs">'[5]SUBCATS INTERNAL USE'!$A$3:$C$1000</definedName>
    <definedName name="del">'[5]SUBCATS INTERNAL USE'!$G$2:$H$512</definedName>
    <definedName name="diffgrp">'[2]diff group head'!$A$2:$A$47</definedName>
    <definedName name="DIFFS">'[2]other data'!$AF$2:$AF$13</definedName>
    <definedName name="foam">[4]Sheet1!$EC$2:$EC$3</definedName>
    <definedName name="FOBCostPerPiece">#REF!</definedName>
    <definedName name="freight">'[2]other data'!$AC$3:$AC$14</definedName>
    <definedName name="HANGER">[2]hangers!$B$3:$B$42</definedName>
    <definedName name="hanger2">[2]hangers!$G$3:$G$42</definedName>
    <definedName name="KD">[4]Sheet1!$DS$2:$DS$2</definedName>
    <definedName name="loctype">'[2]other data'!$BN$2:$BN$6</definedName>
    <definedName name="M">[4]Sheet1!$EA$2:$EA$3</definedName>
    <definedName name="ORDERTYPE">'[2]other data'!$AN$2:$AN$6</definedName>
    <definedName name="OTB">'[2]other data'!$R$2:$R$14</definedName>
    <definedName name="PACK">[4]Sheet1!$EE$2:$EE$3</definedName>
    <definedName name="PackageType">'[3]1-Import Product Data Sheet'!$L$102:$L$131</definedName>
    <definedName name="PDQList">'[3]1-Import Product Data Sheet'!$AR$1:$AR$24</definedName>
    <definedName name="po_type">'[2]other data'!$AU$2:$AU$11</definedName>
    <definedName name="PORT_IFF">[6]a!$A$10:$B$35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QSFOB">[7]Q1!$C$38</definedName>
    <definedName name="RateSeq">'[3]1-Import Product Data Sheet'!$X$2</definedName>
    <definedName name="RoutingDesc">'[5]DOMESTIC Worksheet'!$AG$3:$AG$12</definedName>
    <definedName name="runnum">'[2]other data'!$BI$2:$BI$18</definedName>
    <definedName name="scalenum">'[2]other data'!$BG$2:$BG$18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UDA3A">'[2]other data'!$AY$2:$AY$4</definedName>
    <definedName name="UDA3B">'[2]other data'!$AZ$2:$AZ$6</definedName>
    <definedName name="UNIT">[4]Sheet1!$EF$2:$EF$3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ood">[4]Sheet1!$EG$2:$EG$3</definedName>
    <definedName name="YNE">'[2]other data'!$BB$2:$BB$5</definedName>
    <definedName name="YNES">'[2]other data'!$BR$2:$BR$6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7" i="1" l="1"/>
  <c r="AQ7" i="1"/>
  <c r="AN7" i="1"/>
  <c r="AK7" i="1"/>
  <c r="AI7" i="1"/>
  <c r="AF7" i="1"/>
  <c r="AA7" i="1"/>
  <c r="AB7" i="1" s="1"/>
  <c r="AD7" i="1" s="1"/>
  <c r="S7" i="1"/>
  <c r="R7" i="1"/>
  <c r="AY6" i="1"/>
  <c r="AQ6" i="1"/>
  <c r="AN6" i="1"/>
  <c r="AK6" i="1"/>
  <c r="AI6" i="1"/>
  <c r="AF6" i="1"/>
  <c r="AA6" i="1"/>
  <c r="AB6" i="1" s="1"/>
  <c r="AD6" i="1" s="1"/>
  <c r="S6" i="1"/>
  <c r="R6" i="1"/>
  <c r="AY5" i="1"/>
  <c r="AQ5" i="1"/>
  <c r="AN5" i="1"/>
  <c r="AK5" i="1"/>
  <c r="AI5" i="1"/>
  <c r="AF5" i="1"/>
  <c r="AA5" i="1"/>
  <c r="AB5" i="1" s="1"/>
  <c r="AD5" i="1" s="1"/>
  <c r="S5" i="1"/>
  <c r="AG5" i="1" s="1"/>
  <c r="R5" i="1"/>
  <c r="AY4" i="1"/>
  <c r="AQ4" i="1"/>
  <c r="AN4" i="1"/>
  <c r="AK4" i="1"/>
  <c r="AI4" i="1"/>
  <c r="AF4" i="1"/>
  <c r="AA4" i="1"/>
  <c r="AB4" i="1" s="1"/>
  <c r="AD4" i="1" s="1"/>
  <c r="S4" i="1"/>
  <c r="R4" i="1"/>
  <c r="AY3" i="1"/>
  <c r="AQ3" i="1"/>
  <c r="AN3" i="1"/>
  <c r="AK3" i="1"/>
  <c r="AI3" i="1"/>
  <c r="AF3" i="1"/>
  <c r="AA3" i="1"/>
  <c r="AB3" i="1" s="1"/>
  <c r="AD3" i="1" s="1"/>
  <c r="S3" i="1"/>
  <c r="R3" i="1"/>
  <c r="AY2" i="1"/>
  <c r="AQ2" i="1"/>
  <c r="AN2" i="1"/>
  <c r="AK2" i="1"/>
  <c r="AI2" i="1"/>
  <c r="AR2" i="1" s="1"/>
  <c r="AF2" i="1"/>
  <c r="AA2" i="1"/>
  <c r="AB2" i="1" s="1"/>
  <c r="AD2" i="1" s="1"/>
  <c r="S2" i="1"/>
  <c r="AS2" i="1" s="1"/>
  <c r="R2" i="1"/>
  <c r="AR7" i="1" l="1"/>
  <c r="AG2" i="1"/>
  <c r="AR6" i="1"/>
  <c r="AS6" i="1" s="1"/>
  <c r="AZ7" i="1"/>
  <c r="AG4" i="1"/>
  <c r="AR3" i="1"/>
  <c r="AS3" i="1" s="1"/>
  <c r="AR4" i="1"/>
  <c r="AS4" i="1" s="1"/>
  <c r="AX4" i="1" s="1"/>
  <c r="AS7" i="1"/>
  <c r="AG7" i="1"/>
  <c r="AX2" i="1"/>
  <c r="AT2" i="1"/>
  <c r="AR5" i="1"/>
  <c r="AS5" i="1" s="1"/>
  <c r="AG3" i="1"/>
  <c r="AG6" i="1"/>
  <c r="AT4" i="1" l="1"/>
  <c r="AX5" i="1"/>
  <c r="AT5" i="1"/>
  <c r="AT3" i="1"/>
  <c r="AX3" i="1"/>
  <c r="AX7" i="1"/>
  <c r="AT7" i="1"/>
  <c r="AX6" i="1"/>
  <c r="AT6" i="1"/>
  <c r="BA7" i="1" l="1"/>
  <c r="BB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AAEDC759-D6FB-4A3F-9144-7540422B7BC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24E74EF3-1329-4D1C-B709-06551DDA2B9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9EEAA37F-A268-40E3-92C2-9C71FD9E50D1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E5D81B76-0C04-4CD5-A6A2-6E0F01FB7163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E374A61C-5808-4F91-B367-69C19FB3FAB9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1BC37443-C7D2-4F5B-9B94-F969B5F6EC0F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8F86A86E-F8FB-40DE-BAF1-6A506028D8EA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3D8EED52-ACBB-4321-A871-899B52F68509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0CAF8D22-42DA-43F1-A8CA-9A42942452C1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BCFA009E-6D74-4296-9885-63944BA8CD60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4D9FC17B-B8CB-43CC-9F4B-5B322E4C3FCD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929B2AAB-3DE6-4EB7-B2C3-8E9A7AF3FE8D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4073F40E-A2C3-49DF-B245-950591AC3C9B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4A15F2B7-F08B-4AB2-8DF2-B8ADA4D258A9}">
      <text>
        <r>
          <rPr>
            <sz val="11"/>
            <rFont val="Calibri"/>
            <family val="2"/>
          </rPr>
          <t>[JLA FOB CA/GA Price Quote (Value)]*[Total Quantity]</t>
        </r>
      </text>
    </comment>
    <comment ref="R9" authorId="0" shapeId="0" xr:uid="{BAA1305D-434B-4E9D-A904-8716C902E22A}">
      <text>
        <r>
          <rPr>
            <sz val="11"/>
            <rFont val="Calibri"/>
            <family val="2"/>
          </rPr>
          <t>[China RMB Cost]/[Exchange Rate]</t>
        </r>
      </text>
    </comment>
    <comment ref="AA9" authorId="0" shapeId="0" xr:uid="{1AA70CFC-4E16-4688-BCEA-93721CA8804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9" authorId="0" shapeId="0" xr:uid="{6C6E3367-2CD6-4510-9189-1610D7149630}">
      <text>
        <r>
          <rPr>
            <sz val="11"/>
            <rFont val="Calibri"/>
            <family val="2"/>
          </rPr>
          <t>65/[Cubic Meter per Carton]*[Case Pack]</t>
        </r>
      </text>
    </comment>
    <comment ref="AD9" authorId="0" shapeId="0" xr:uid="{1CEBFBA6-0FC6-470A-B355-1A2E6CBE70C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9" authorId="0" shapeId="0" xr:uid="{467D51DC-65E5-46A8-B757-CFEBFFE46DF3}">
      <text>
        <r>
          <rPr>
            <sz val="11"/>
            <rFont val="Calibri"/>
            <family val="2"/>
          </rPr>
          <t>[FOB Cost $ (Value)]*[Duty Rate]</t>
        </r>
      </text>
    </comment>
    <comment ref="AI9" authorId="0" shapeId="0" xr:uid="{D562B1E8-5A7F-4AD3-A57E-3911761E610D}">
      <text>
        <r>
          <rPr>
            <sz val="11"/>
            <rFont val="Calibri"/>
            <family val="2"/>
          </rPr>
          <t>[JLA FOB Price Quote (Value)]*[DA %]</t>
        </r>
      </text>
    </comment>
    <comment ref="AK9" authorId="0" shapeId="0" xr:uid="{E6887F41-32C7-4A84-87CD-BB0CA31ECB50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9" authorId="0" shapeId="0" xr:uid="{22AF45AD-FC8B-4E19-B4D6-F4BE0AA32033}">
      <text>
        <r>
          <rPr>
            <sz val="11"/>
            <rFont val="Calibri"/>
            <family val="2"/>
          </rPr>
          <t>[JLA FOB Price Quote (Value)]*[Load 1 %]</t>
        </r>
      </text>
    </comment>
    <comment ref="AQ9" authorId="0" shapeId="0" xr:uid="{8E06369B-3A34-4C1C-AC22-A72A3D716178}">
      <text>
        <r>
          <rPr>
            <sz val="11"/>
            <rFont val="Calibri"/>
            <family val="2"/>
          </rPr>
          <t>[JLA FOB Price Quote (Value)]*[Load 2 %]</t>
        </r>
      </text>
    </comment>
    <comment ref="AR9" authorId="0" shapeId="0" xr:uid="{079FFCCB-7829-49AC-8F0B-A538FA674BC5}">
      <text>
        <r>
          <rPr>
            <sz val="11"/>
            <rFont val="Calibri"/>
            <family val="2"/>
          </rPr>
          <t>[DA $]+[Load 1 $]+[Rebate/Co-op $]+[Load 2 $]</t>
        </r>
      </text>
    </comment>
    <comment ref="AS9" authorId="0" shapeId="0" xr:uid="{84D4BF31-1B01-4150-9F0A-DF9D21EF316F}">
      <text>
        <r>
          <rPr>
            <sz val="11"/>
            <rFont val="Calibri"/>
            <family val="2"/>
          </rPr>
          <t>[DI Total Load $]+[FOB Cost $ (Value)]</t>
        </r>
      </text>
    </comment>
    <comment ref="AT9" authorId="0" shapeId="0" xr:uid="{2361393F-0A1E-4177-9782-3303B4556514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9" authorId="0" shapeId="0" xr:uid="{501BDE4E-44CD-40BE-9584-498DC548E764}">
      <text>
        <r>
          <rPr>
            <sz val="11"/>
            <rFont val="Calibri"/>
            <family val="2"/>
          </rPr>
          <t>[FOB Cost with Load $]*[Total Quantity]</t>
        </r>
      </text>
    </comment>
    <comment ref="AY9" authorId="0" shapeId="0" xr:uid="{40B3DAA1-3D8D-4509-A568-5F41C577AE6F}">
      <text>
        <r>
          <rPr>
            <sz val="11"/>
            <rFont val="Calibri"/>
            <family val="2"/>
          </rPr>
          <t>[JLA FOB Price Quote (Value)]*[Total Quantity]</t>
        </r>
      </text>
    </comment>
  </commentList>
</comments>
</file>

<file path=xl/sharedStrings.xml><?xml version="1.0" encoding="utf-8"?>
<sst xmlns="http://schemas.openxmlformats.org/spreadsheetml/2006/main" count="465" uniqueCount="110">
  <si>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</si>
  <si>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</si>
  <si>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</si>
  <si>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</si>
  <si>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</si>
  <si>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</si>
  <si>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</si>
  <si>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</si>
  <si>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</si>
  <si>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</si>
  <si>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</si>
  <si>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</si>
  <si>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</si>
  <si>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</si>
  <si>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</si>
  <si>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</si>
  <si>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</si>
  <si>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</si>
  <si>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</si>
  <si>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</si>
  <si>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</si>
  <si>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</si>
  <si>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</si>
  <si>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</si>
  <si>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</si>
  <si>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</si>
  <si>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</si>
  <si>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</si>
  <si>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</si>
  <si>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</si>
  <si>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</si>
  <si>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</si>
  <si>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</si>
  <si>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</si>
  <si>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</si>
  <si>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</si>
  <si>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</si>
  <si>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</si>
  <si>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</si>
  <si>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</si>
  <si>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</si>
  <si>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</si>
  <si>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</si>
  <si>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</si>
  <si>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</si>
  <si>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</si>
  <si>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</si>
  <si>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</si>
  <si>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</si>
  <si>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</si>
  <si>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</si>
  <si>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Kirkton House</t>
  </si>
  <si>
    <t>BLANKET(51)</t>
  </si>
  <si>
    <t>Sculpted</t>
  </si>
  <si>
    <t>Sculpted Microvelour Blanket</t>
  </si>
  <si>
    <t>100%polyester 330gsm 1 layer double side brushed microvelour, emboss at face side. Self hem</t>
  </si>
  <si>
    <t>F/Q 90X90"</t>
  </si>
  <si>
    <t>Gray</t>
  </si>
  <si>
    <t>Piece</t>
  </si>
  <si>
    <t>Normal</t>
  </si>
  <si>
    <t>6301.40.0020</t>
  </si>
  <si>
    <t>King 108x90"</t>
  </si>
  <si>
    <t>Medallion</t>
  </si>
  <si>
    <t>100%polyester 280gsm 1 layer double side brushed microvelour, emboss at face side. Self hem</t>
  </si>
  <si>
    <t>Bubble</t>
  </si>
  <si>
    <t>Avg Margin</t>
  </si>
  <si>
    <t>Shanghai, China</t>
  </si>
  <si>
    <t/>
  </si>
  <si>
    <t>6.10</t>
  </si>
  <si>
    <t>6.00</t>
  </si>
  <si>
    <t>76.5</t>
  </si>
  <si>
    <t>43.5</t>
  </si>
  <si>
    <t>39.5</t>
  </si>
  <si>
    <t>6</t>
  </si>
  <si>
    <t>0.13</t>
  </si>
  <si>
    <t>2967</t>
  </si>
  <si>
    <t>0</t>
  </si>
  <si>
    <t>38.5%</t>
  </si>
  <si>
    <t>2.35</t>
  </si>
  <si>
    <t>2.00%</t>
  </si>
  <si>
    <t>0.14</t>
  </si>
  <si>
    <t>6.24</t>
  </si>
  <si>
    <t>7.6%</t>
  </si>
  <si>
    <t>6.75</t>
  </si>
  <si>
    <t>14437</t>
  </si>
  <si>
    <t>90014.70</t>
  </si>
  <si>
    <t>97449.75</t>
  </si>
  <si>
    <t>7.05</t>
  </si>
  <si>
    <t>6.95</t>
  </si>
  <si>
    <t>2.71</t>
  </si>
  <si>
    <t>0.16</t>
  </si>
  <si>
    <t>7.21</t>
  </si>
  <si>
    <t>8.2%</t>
  </si>
  <si>
    <t>7.85</t>
  </si>
  <si>
    <t>104047.46</t>
  </si>
  <si>
    <t>113330.45</t>
  </si>
  <si>
    <t>5.78</t>
  </si>
  <si>
    <t>74.0</t>
  </si>
  <si>
    <t>35.5</t>
  </si>
  <si>
    <t>0.10</t>
  </si>
  <si>
    <t>3758</t>
  </si>
  <si>
    <t>2.23</t>
  </si>
  <si>
    <t>5.92</t>
  </si>
  <si>
    <t>12.4%</t>
  </si>
  <si>
    <t>85394.86</t>
  </si>
  <si>
    <t>6.68</t>
  </si>
  <si>
    <t>2.57</t>
  </si>
  <si>
    <t>6.84</t>
  </si>
  <si>
    <t>12.9%</t>
  </si>
  <si>
    <t>98705.77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</si>
</sst>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#0.00"/>
    <numFmt numFmtId="167" formatCode="#0.0"/>
    <numFmt numFmtId="168" formatCode="#0"/>
    <numFmt numFmtId="169" formatCode="#0.0%"/>
    <numFmt numFmtId="170" formatCode="#0.0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5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5" borderId="2" xfId="2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3" borderId="2" xfId="2" applyFont="1" applyFill="1" applyBorder="1" applyAlignment="1">
      <alignment wrapText="1"/>
    </xf>
    <xf numFmtId="165" fontId="6" fillId="3" borderId="1" xfId="2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10" fontId="0" fillId="5" borderId="0" xfId="4" applyNumberFormat="1" applyFont="1" applyFill="1" applyAlignment="1">
      <alignment wrapText="1"/>
    </xf>
    <xf numFmtId="166" fontId="0" fillId="0" borderId="2" xfId="0" applyNumberFormat="1" applyBorder="1" applyAlignment="1">
      <alignment wrapText="1"/>
    </xf>
    <xf numFmtId="167" fontId="0" fillId="0" borderId="2" xfId="0" applyNumberFormat="1" applyBorder="1" applyAlignment="1">
      <alignment wrapText="1"/>
    </xf>
    <xf numFmtId="168" fontId="0" fillId="0" borderId="2" xfId="0" applyNumberFormat="1" applyBorder="1" applyAlignment="1">
      <alignment wrapText="1"/>
    </xf>
    <xf numFmtId="169" fontId="0" fillId="0" borderId="2" xfId="0" applyNumberFormat="1" applyBorder="1" applyAlignment="1">
      <alignment wrapText="1"/>
    </xf>
    <xf numFmtId="170" fontId="0" fillId="0" borderId="2" xfId="0" applyNumberFormat="1" applyBorder="1" applyAlignment="1">
      <alignment wrapText="1"/>
    </xf>
  </cellXfs>
  <cellStyles count="5">
    <cellStyle name="Currency 2" xfId="3" xr:uid="{56041DE6-A4E4-4D8F-86FC-8D5A01169194}"/>
    <cellStyle name="Normal" xfId="0" builtinId="0"/>
    <cellStyle name="Normal 2" xfId="1" xr:uid="{FC93A8E1-1358-4F0E-8E2A-DAD93972A730}"/>
    <cellStyle name="Normal 2 18 2" xfId="2" xr:uid="{5C95B96E-5EC3-4CC6-8AE3-6D324C829EA9}"/>
    <cellStyle name="Percent 2" xfId="4" xr:uid="{46DD53EA-BF02-4757-A5E9-5A3516A9D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AppData\Local\Microsoft\Windows\INetCache\Content.Outlook\5L2W049N\Aldi%202025%20Sculpted%20Blanket%20Commitment%20250527.xlsx" TargetMode="External"/><Relationship Id="rId1" Type="http://schemas.openxmlformats.org/officeDocument/2006/relationships/externalLinkPath" Target="/Users/heather.zhu/AppData/Local/Microsoft/Windows/INetCache/Content.Outlook/5L2W049N/Aldi%202025%20Sculpted%20Blanket%20Commitment%202505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CCD 0527"/>
      <sheetName val="CCF"/>
      <sheetName val="CAD"/>
      <sheetName val="ValueSelection"/>
      <sheetName val="Data"/>
    </sheetNames>
    <sheetDataSet>
      <sheetData sheetId="0"/>
      <sheetData sheetId="1"/>
      <sheetData sheetId="2">
        <row r="72">
          <cell r="B72">
            <v>6.1</v>
          </cell>
          <cell r="C72">
            <v>7.05</v>
          </cell>
          <cell r="G72">
            <v>5.78</v>
          </cell>
          <cell r="H72">
            <v>6.68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Mapping"/>
      <sheetName val="COO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Info"/>
      <sheetName val="Quote_Sheet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608C-279A-41CB-8053-0A2E8881114F}">
  <dimension ref="A1:BB15"/>
  <sheetViews>
    <sheetView tabSelected="1" topLeftCell="G1" workbookViewId="0">
      <selection activeCell="AV10" sqref="AV10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3.1796875" style="2" customWidth="1"/>
    <col min="6" max="6" width="10.26953125" style="2" customWidth="1"/>
    <col min="7" max="7" width="16.81640625" style="2" customWidth="1"/>
    <col min="8" max="8" width="13.81640625" style="2" customWidth="1"/>
    <col min="9" max="9" width="27.81640625" style="2" customWidth="1"/>
    <col min="10" max="10" width="10.1796875" style="2" customWidth="1"/>
    <col min="11" max="11" width="11.54296875" style="2" customWidth="1"/>
    <col min="12" max="12" width="10.81640625" style="2" customWidth="1"/>
    <col min="13" max="13" width="6.81640625" style="2" customWidth="1"/>
    <col min="14" max="14" width="5.54296875" style="2" customWidth="1"/>
    <col min="15" max="15" width="10.2695312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12.1796875" style="2" bestFit="1" customWidth="1"/>
    <col min="32" max="32" width="8.453125" style="7" customWidth="1"/>
    <col min="33" max="33" width="9" style="5" customWidth="1"/>
    <col min="34" max="34" width="7.81640625" style="7" customWidth="1"/>
    <col min="35" max="35" width="5.81640625" style="5" customWidth="1"/>
    <col min="36" max="36" width="9.54296875" style="2" customWidth="1"/>
    <col min="37" max="37" width="9.54296875" style="7" customWidth="1"/>
    <col min="38" max="38" width="10" style="5" customWidth="1"/>
    <col min="39" max="39" width="9.54296875" style="5" customWidth="1"/>
    <col min="40" max="40" width="9.453125" style="5" customWidth="1"/>
    <col min="41" max="41" width="7.1796875" style="7" customWidth="1"/>
    <col min="42" max="42" width="7.81640625" style="5" customWidth="1"/>
    <col min="43" max="43" width="9.54296875" style="5" customWidth="1"/>
    <col min="44" max="44" width="8.1796875" style="5" customWidth="1"/>
    <col min="45" max="45" width="9.1796875" style="2" customWidth="1"/>
    <col min="46" max="47" width="9.1796875" style="2"/>
    <col min="48" max="49" width="9.1796875" style="5"/>
    <col min="50" max="50" width="12.26953125" style="2" customWidth="1"/>
    <col min="51" max="51" width="14.26953125" style="2" customWidth="1"/>
    <col min="52" max="53" width="11.1796875" style="2" bestFit="1" customWidth="1"/>
    <col min="54" max="54" width="11.54296875" style="2" bestFit="1" customWidth="1"/>
    <col min="55" max="16384" width="9.1796875" style="2"/>
  </cols>
  <sheetData>
    <row r="1" spans="1:54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10" t="s">
        <v>28</v>
      </c>
      <c r="AD1" s="26" t="s">
        <v>29</v>
      </c>
      <c r="AE1" s="10" t="s">
        <v>30</v>
      </c>
      <c r="AF1" s="27" t="s">
        <v>31</v>
      </c>
      <c r="AG1" s="28" t="s">
        <v>32</v>
      </c>
      <c r="AH1" s="27" t="s">
        <v>33</v>
      </c>
      <c r="AI1" s="26" t="s">
        <v>34</v>
      </c>
      <c r="AJ1" s="29" t="s">
        <v>35</v>
      </c>
      <c r="AK1" s="26" t="s">
        <v>36</v>
      </c>
      <c r="AL1" s="21" t="s">
        <v>37</v>
      </c>
      <c r="AM1" s="27" t="s">
        <v>38</v>
      </c>
      <c r="AN1" s="26" t="s">
        <v>39</v>
      </c>
      <c r="AO1" s="21" t="s">
        <v>40</v>
      </c>
      <c r="AP1" s="27" t="s">
        <v>41</v>
      </c>
      <c r="AQ1" s="26" t="s">
        <v>42</v>
      </c>
      <c r="AR1" s="26" t="s">
        <v>43</v>
      </c>
      <c r="AS1" s="30" t="s">
        <v>44</v>
      </c>
      <c r="AT1" s="30" t="s">
        <v>45</v>
      </c>
      <c r="AU1" s="31" t="s">
        <v>46</v>
      </c>
      <c r="AV1" s="10" t="s">
        <v>47</v>
      </c>
      <c r="AW1" s="10" t="s">
        <v>48</v>
      </c>
      <c r="AX1" s="32" t="s">
        <v>49</v>
      </c>
      <c r="AY1" s="32" t="s">
        <v>50</v>
      </c>
    </row>
    <row r="2" spans="1:54" ht="15" customHeight="1" x14ac:dyDescent="0.35">
      <c r="A2" s="33">
        <v>1</v>
      </c>
      <c r="B2" s="34"/>
      <c r="C2" s="34"/>
      <c r="D2" s="34" t="s">
        <v>51</v>
      </c>
      <c r="E2" s="34" t="s">
        <v>52</v>
      </c>
      <c r="F2" s="34" t="s">
        <v>53</v>
      </c>
      <c r="G2" s="34" t="s">
        <v>54</v>
      </c>
      <c r="H2" s="34" t="s">
        <v>54</v>
      </c>
      <c r="I2" s="34" t="s">
        <v>55</v>
      </c>
      <c r="J2" s="34" t="s">
        <v>56</v>
      </c>
      <c r="K2" s="34" t="s">
        <v>57</v>
      </c>
      <c r="L2" s="34"/>
      <c r="M2" s="34"/>
      <c r="N2" s="34"/>
      <c r="O2" s="34" t="s">
        <v>58</v>
      </c>
      <c r="P2" s="35"/>
      <c r="Q2" s="36"/>
      <c r="R2" s="37" t="str">
        <f>IF(ISERROR(P2/Q2),"",P2/Q2)</f>
        <v/>
      </c>
      <c r="S2" s="38">
        <f>'[1]CCD 0527'!B72</f>
        <v>6.1</v>
      </c>
      <c r="T2" s="8">
        <v>6</v>
      </c>
      <c r="U2" s="34" t="s">
        <v>59</v>
      </c>
      <c r="V2" s="36">
        <v>76.5</v>
      </c>
      <c r="W2" s="36">
        <v>43.5</v>
      </c>
      <c r="X2" s="36">
        <v>39.5</v>
      </c>
      <c r="Y2" s="36"/>
      <c r="Z2" s="9">
        <v>6</v>
      </c>
      <c r="AA2" s="39">
        <f>IF(V2="","",V2*W2*X2/1000000)</f>
        <v>0.131446125</v>
      </c>
      <c r="AB2" s="40">
        <f>IF(Z2="","",65/AA2*Z2)</f>
        <v>2966.9950331361993</v>
      </c>
      <c r="AC2" s="34"/>
      <c r="AD2" s="41">
        <f>IF(ISERROR(AC2/AB2),"",AC2/AB2)</f>
        <v>0</v>
      </c>
      <c r="AE2" s="34" t="s">
        <v>60</v>
      </c>
      <c r="AF2" s="42">
        <f>8.5%+30%</f>
        <v>0.38500000000000001</v>
      </c>
      <c r="AG2" s="41">
        <f>IF(ISERROR(S2*AF2),"",S2*AF2)</f>
        <v>2.3485</v>
      </c>
      <c r="AH2" s="42">
        <v>0.02</v>
      </c>
      <c r="AI2" s="41">
        <f>IF(ISERROR(AU2*AH2),"",AU2*AH2)</f>
        <v>0.13500000000000001</v>
      </c>
      <c r="AJ2" s="8"/>
      <c r="AK2" s="41">
        <f>IF(ISERROR(AU2*AJ2),"",AU2*AJ2)</f>
        <v>0</v>
      </c>
      <c r="AL2" s="34"/>
      <c r="AM2" s="42"/>
      <c r="AN2" s="41">
        <f t="shared" ref="AN2:AN3" si="0">IF(ISERROR(AU2*AM2),"",AU2*AM2)</f>
        <v>0</v>
      </c>
      <c r="AO2" s="8"/>
      <c r="AP2" s="8"/>
      <c r="AQ2" s="41">
        <f>IF(ISERROR(AU2*AP2),"",AU2*AP2)</f>
        <v>0</v>
      </c>
      <c r="AR2" s="41">
        <f>IF(ISERROR(AI2+AK2+AN2+AQ2),"",AI2+AK2+AN2+AQ2)</f>
        <v>0.13500000000000001</v>
      </c>
      <c r="AS2" s="41">
        <f t="shared" ref="AS2:AS7" si="1">IF(ISERROR(S2+AR2),"",S2+AR2)</f>
        <v>6.2349999999999994</v>
      </c>
      <c r="AT2" s="43">
        <f>IF(ISERROR((AU2-AS2)/AU2),"",(AU2-AS2)/AU2)</f>
        <v>7.6296296296296376E-2</v>
      </c>
      <c r="AU2" s="41">
        <v>6.75</v>
      </c>
      <c r="AV2" t="s">
        <v>66</v>
      </c>
      <c r="AW2" s="9">
        <v>14437</v>
      </c>
      <c r="AX2" s="41">
        <f>IF(ISERROR(AS2*AW2),"",AS2*AW2)</f>
        <v>90014.694999999992</v>
      </c>
      <c r="AY2" s="41">
        <f>IF(ISERROR(AU2*AW2),"",AU2*AW2)</f>
        <v>97449.75</v>
      </c>
    </row>
    <row r="3" spans="1:54" ht="15" customHeight="1" x14ac:dyDescent="0.35">
      <c r="A3" s="33">
        <v>2</v>
      </c>
      <c r="B3" s="34"/>
      <c r="C3" s="34"/>
      <c r="D3" s="34" t="s">
        <v>51</v>
      </c>
      <c r="E3" s="34" t="s">
        <v>52</v>
      </c>
      <c r="F3" s="34" t="s">
        <v>53</v>
      </c>
      <c r="G3" s="34" t="s">
        <v>54</v>
      </c>
      <c r="H3" s="34" t="s">
        <v>54</v>
      </c>
      <c r="I3" s="34" t="s">
        <v>55</v>
      </c>
      <c r="J3" s="34" t="s">
        <v>61</v>
      </c>
      <c r="K3" s="34" t="s">
        <v>57</v>
      </c>
      <c r="L3" s="34"/>
      <c r="M3" s="34"/>
      <c r="N3" s="34"/>
      <c r="O3" s="34" t="s">
        <v>58</v>
      </c>
      <c r="P3" s="35"/>
      <c r="Q3" s="36"/>
      <c r="R3" s="37" t="str">
        <f t="shared" ref="R3:R7" si="2">IF(ISERROR(P3/Q3),"",P3/Q3)</f>
        <v/>
      </c>
      <c r="S3" s="38">
        <f>'[1]CCD 0527'!C72</f>
        <v>7.05</v>
      </c>
      <c r="T3" s="8">
        <v>6.95</v>
      </c>
      <c r="U3" s="34" t="s">
        <v>59</v>
      </c>
      <c r="V3" s="36">
        <v>76.5</v>
      </c>
      <c r="W3" s="36">
        <v>43.5</v>
      </c>
      <c r="X3" s="36">
        <v>39.5</v>
      </c>
      <c r="Y3" s="36"/>
      <c r="Z3" s="9">
        <v>6</v>
      </c>
      <c r="AA3" s="39">
        <f t="shared" ref="AA3:AA7" si="3">IF(V3="","",V3*W3*X3/1000000)</f>
        <v>0.131446125</v>
      </c>
      <c r="AB3" s="40">
        <f t="shared" ref="AB3:AB7" si="4">IF(Z3="","",65/AA3*Z3)</f>
        <v>2966.9950331361993</v>
      </c>
      <c r="AC3" s="34"/>
      <c r="AD3" s="41">
        <f t="shared" ref="AD3:AD7" si="5">IF(ISERROR(AC3/AB3),"",AC3/AB3)</f>
        <v>0</v>
      </c>
      <c r="AE3" s="34" t="s">
        <v>60</v>
      </c>
      <c r="AF3" s="42">
        <f t="shared" ref="AF3:AF7" si="6">8.5%+30%</f>
        <v>0.38500000000000001</v>
      </c>
      <c r="AG3" s="41">
        <f>IF(ISERROR(S3*AF3),"",S3*AF3)</f>
        <v>2.7142499999999998</v>
      </c>
      <c r="AH3" s="42">
        <v>0.02</v>
      </c>
      <c r="AI3" s="41">
        <f t="shared" ref="AI3:AI7" si="7">IF(ISERROR(AU3*AH3),"",AU3*AH3)</f>
        <v>0.157</v>
      </c>
      <c r="AJ3" s="8"/>
      <c r="AK3" s="41">
        <f t="shared" ref="AK3:AK7" si="8">IF(ISERROR(AU3*AJ3),"",AU3*AJ3)</f>
        <v>0</v>
      </c>
      <c r="AL3" s="34"/>
      <c r="AM3" s="42"/>
      <c r="AN3" s="41">
        <f t="shared" si="0"/>
        <v>0</v>
      </c>
      <c r="AO3" s="8"/>
      <c r="AP3" s="8"/>
      <c r="AQ3" s="41">
        <f t="shared" ref="AQ3:AQ7" si="9">IF(ISERROR(AU3*AP3),"",AU3*AP3)</f>
        <v>0</v>
      </c>
      <c r="AR3" s="41">
        <f t="shared" ref="AR3:AR7" si="10">IF(ISERROR(AI3+AK3+AN3+AQ3),"",AI3+AK3+AN3+AQ3)</f>
        <v>0.157</v>
      </c>
      <c r="AS3" s="41">
        <f t="shared" si="1"/>
        <v>7.2069999999999999</v>
      </c>
      <c r="AT3" s="43">
        <f t="shared" ref="AT3:AT7" si="11">IF(ISERROR((AU3-AS3)/AU3),"",(AU3-AS3)/AU3)</f>
        <v>8.191082802547768E-2</v>
      </c>
      <c r="AU3" s="41">
        <v>7.85</v>
      </c>
      <c r="AV3" t="s">
        <v>66</v>
      </c>
      <c r="AW3" s="9">
        <v>14437</v>
      </c>
      <c r="AX3" s="41">
        <f t="shared" ref="AX3:AX7" si="12">IF(ISERROR(AS3*AW3),"",AS3*AW3)</f>
        <v>104047.459</v>
      </c>
      <c r="AY3" s="41">
        <f t="shared" ref="AY3:AY7" si="13">IF(ISERROR(AU3*AW3),"",AU3*AW3)</f>
        <v>113330.45</v>
      </c>
    </row>
    <row r="4" spans="1:54" ht="15" customHeight="1" x14ac:dyDescent="0.35">
      <c r="A4" s="33">
        <v>3</v>
      </c>
      <c r="B4" s="34"/>
      <c r="C4" s="34"/>
      <c r="D4" s="34" t="s">
        <v>51</v>
      </c>
      <c r="E4" s="34" t="s">
        <v>52</v>
      </c>
      <c r="F4" s="34" t="s">
        <v>53</v>
      </c>
      <c r="G4" s="34" t="s">
        <v>54</v>
      </c>
      <c r="H4" s="34" t="s">
        <v>54</v>
      </c>
      <c r="I4" s="34" t="s">
        <v>55</v>
      </c>
      <c r="J4" s="34" t="s">
        <v>56</v>
      </c>
      <c r="K4" s="34" t="s">
        <v>62</v>
      </c>
      <c r="L4" s="34"/>
      <c r="M4" s="34"/>
      <c r="N4" s="34"/>
      <c r="O4" s="34" t="s">
        <v>58</v>
      </c>
      <c r="P4" s="35"/>
      <c r="Q4" s="36"/>
      <c r="R4" s="37" t="str">
        <f t="shared" si="2"/>
        <v/>
      </c>
      <c r="S4" s="38">
        <f>'[1]CCD 0527'!B72</f>
        <v>6.1</v>
      </c>
      <c r="T4" s="8">
        <v>6</v>
      </c>
      <c r="U4" s="34" t="s">
        <v>59</v>
      </c>
      <c r="V4" s="36">
        <v>76.5</v>
      </c>
      <c r="W4" s="36">
        <v>43.5</v>
      </c>
      <c r="X4" s="36">
        <v>39.5</v>
      </c>
      <c r="Y4" s="36"/>
      <c r="Z4" s="9">
        <v>6</v>
      </c>
      <c r="AA4" s="39">
        <f t="shared" si="3"/>
        <v>0.131446125</v>
      </c>
      <c r="AB4" s="40">
        <f t="shared" si="4"/>
        <v>2966.9950331361993</v>
      </c>
      <c r="AC4" s="34"/>
      <c r="AD4" s="41">
        <f t="shared" si="5"/>
        <v>0</v>
      </c>
      <c r="AE4" s="34" t="s">
        <v>60</v>
      </c>
      <c r="AF4" s="42">
        <f t="shared" si="6"/>
        <v>0.38500000000000001</v>
      </c>
      <c r="AG4" s="41">
        <f t="shared" ref="AG4:AG7" si="14">IF(ISERROR(S4*AF4),"",S4*AF4)</f>
        <v>2.3485</v>
      </c>
      <c r="AH4" s="42">
        <v>0.02</v>
      </c>
      <c r="AI4" s="41">
        <f t="shared" si="7"/>
        <v>0.13500000000000001</v>
      </c>
      <c r="AJ4" s="8"/>
      <c r="AK4" s="41">
        <f t="shared" si="8"/>
        <v>0</v>
      </c>
      <c r="AL4" s="34"/>
      <c r="AM4" s="42"/>
      <c r="AN4" s="41">
        <f>IF(ISERROR(AU4*AM4),"",AU4*AM4)</f>
        <v>0</v>
      </c>
      <c r="AO4" s="8"/>
      <c r="AP4" s="8"/>
      <c r="AQ4" s="41">
        <f t="shared" si="9"/>
        <v>0</v>
      </c>
      <c r="AR4" s="41">
        <f t="shared" si="10"/>
        <v>0.13500000000000001</v>
      </c>
      <c r="AS4" s="41">
        <f t="shared" si="1"/>
        <v>6.2349999999999994</v>
      </c>
      <c r="AT4" s="43">
        <f t="shared" si="11"/>
        <v>7.6296296296296376E-2</v>
      </c>
      <c r="AU4" s="41">
        <v>6.75</v>
      </c>
      <c r="AV4" t="s">
        <v>66</v>
      </c>
      <c r="AW4" s="9">
        <v>14437</v>
      </c>
      <c r="AX4" s="41">
        <f t="shared" si="12"/>
        <v>90014.694999999992</v>
      </c>
      <c r="AY4" s="41">
        <f t="shared" si="13"/>
        <v>97449.75</v>
      </c>
    </row>
    <row r="5" spans="1:54" ht="15" customHeight="1" x14ac:dyDescent="0.35">
      <c r="A5" s="33">
        <v>4</v>
      </c>
      <c r="B5" s="34"/>
      <c r="C5" s="34"/>
      <c r="D5" s="34" t="s">
        <v>51</v>
      </c>
      <c r="E5" s="34" t="s">
        <v>52</v>
      </c>
      <c r="F5" s="34" t="s">
        <v>53</v>
      </c>
      <c r="G5" s="34" t="s">
        <v>54</v>
      </c>
      <c r="H5" s="34" t="s">
        <v>54</v>
      </c>
      <c r="I5" s="34" t="s">
        <v>55</v>
      </c>
      <c r="J5" s="34" t="s">
        <v>61</v>
      </c>
      <c r="K5" s="34" t="s">
        <v>62</v>
      </c>
      <c r="L5" s="34"/>
      <c r="M5" s="34"/>
      <c r="N5" s="34"/>
      <c r="O5" s="34" t="s">
        <v>58</v>
      </c>
      <c r="P5" s="35"/>
      <c r="Q5" s="36"/>
      <c r="R5" s="37" t="str">
        <f t="shared" si="2"/>
        <v/>
      </c>
      <c r="S5" s="38">
        <f>'[1]CCD 0527'!C72</f>
        <v>7.05</v>
      </c>
      <c r="T5" s="8">
        <v>6.95</v>
      </c>
      <c r="U5" s="34" t="s">
        <v>59</v>
      </c>
      <c r="V5" s="36">
        <v>76.5</v>
      </c>
      <c r="W5" s="36">
        <v>43.5</v>
      </c>
      <c r="X5" s="36">
        <v>39.5</v>
      </c>
      <c r="Y5" s="36"/>
      <c r="Z5" s="9">
        <v>6</v>
      </c>
      <c r="AA5" s="39">
        <f t="shared" si="3"/>
        <v>0.131446125</v>
      </c>
      <c r="AB5" s="40">
        <f t="shared" si="4"/>
        <v>2966.9950331361993</v>
      </c>
      <c r="AC5" s="34"/>
      <c r="AD5" s="41">
        <f t="shared" si="5"/>
        <v>0</v>
      </c>
      <c r="AE5" s="34" t="s">
        <v>60</v>
      </c>
      <c r="AF5" s="42">
        <f t="shared" si="6"/>
        <v>0.38500000000000001</v>
      </c>
      <c r="AG5" s="41">
        <f t="shared" si="14"/>
        <v>2.7142499999999998</v>
      </c>
      <c r="AH5" s="42">
        <v>0.02</v>
      </c>
      <c r="AI5" s="41">
        <f t="shared" si="7"/>
        <v>0.157</v>
      </c>
      <c r="AJ5" s="8"/>
      <c r="AK5" s="41">
        <f t="shared" si="8"/>
        <v>0</v>
      </c>
      <c r="AL5" s="34"/>
      <c r="AM5" s="42"/>
      <c r="AN5" s="41">
        <f t="shared" ref="AN5:AN7" si="15">IF(ISERROR(AU5*AM5),"",AU5*AM5)</f>
        <v>0</v>
      </c>
      <c r="AO5" s="8"/>
      <c r="AP5" s="8"/>
      <c r="AQ5" s="41">
        <f t="shared" si="9"/>
        <v>0</v>
      </c>
      <c r="AR5" s="41">
        <f t="shared" si="10"/>
        <v>0.157</v>
      </c>
      <c r="AS5" s="41">
        <f t="shared" si="1"/>
        <v>7.2069999999999999</v>
      </c>
      <c r="AT5" s="43">
        <f t="shared" si="11"/>
        <v>8.191082802547768E-2</v>
      </c>
      <c r="AU5" s="41">
        <v>7.85</v>
      </c>
      <c r="AV5" t="s">
        <v>66</v>
      </c>
      <c r="AW5" s="9">
        <v>14437</v>
      </c>
      <c r="AX5" s="41">
        <f t="shared" si="12"/>
        <v>104047.459</v>
      </c>
      <c r="AY5" s="41">
        <f t="shared" si="13"/>
        <v>113330.45</v>
      </c>
    </row>
    <row r="6" spans="1:54" ht="15" customHeight="1" x14ac:dyDescent="0.35">
      <c r="A6" s="33">
        <v>5</v>
      </c>
      <c r="B6" s="34"/>
      <c r="C6" s="34"/>
      <c r="D6" s="34" t="s">
        <v>51</v>
      </c>
      <c r="E6" s="34" t="s">
        <v>52</v>
      </c>
      <c r="F6" s="34" t="s">
        <v>53</v>
      </c>
      <c r="G6" s="34" t="s">
        <v>54</v>
      </c>
      <c r="H6" s="34" t="s">
        <v>54</v>
      </c>
      <c r="I6" s="34" t="s">
        <v>63</v>
      </c>
      <c r="J6" s="34" t="s">
        <v>56</v>
      </c>
      <c r="K6" s="34" t="s">
        <v>64</v>
      </c>
      <c r="L6" s="34"/>
      <c r="M6" s="34"/>
      <c r="N6" s="34"/>
      <c r="O6" s="34" t="s">
        <v>58</v>
      </c>
      <c r="P6" s="35"/>
      <c r="Q6" s="36"/>
      <c r="R6" s="37" t="str">
        <f t="shared" si="2"/>
        <v/>
      </c>
      <c r="S6" s="38">
        <f>'[1]CCD 0527'!G72</f>
        <v>5.78</v>
      </c>
      <c r="T6" s="8">
        <v>6</v>
      </c>
      <c r="U6" s="34" t="s">
        <v>59</v>
      </c>
      <c r="V6" s="36">
        <v>74</v>
      </c>
      <c r="W6" s="36">
        <v>35.5</v>
      </c>
      <c r="X6" s="36">
        <v>39.5</v>
      </c>
      <c r="Y6" s="36"/>
      <c r="Z6" s="9">
        <v>6</v>
      </c>
      <c r="AA6" s="39">
        <f t="shared" si="3"/>
        <v>0.1037665</v>
      </c>
      <c r="AB6" s="40">
        <f t="shared" si="4"/>
        <v>3758.438417022835</v>
      </c>
      <c r="AC6" s="34"/>
      <c r="AD6" s="41">
        <f t="shared" si="5"/>
        <v>0</v>
      </c>
      <c r="AE6" s="34" t="s">
        <v>60</v>
      </c>
      <c r="AF6" s="42">
        <f t="shared" si="6"/>
        <v>0.38500000000000001</v>
      </c>
      <c r="AG6" s="41">
        <f t="shared" si="14"/>
        <v>2.2253000000000003</v>
      </c>
      <c r="AH6" s="42">
        <v>0.02</v>
      </c>
      <c r="AI6" s="41">
        <f t="shared" si="7"/>
        <v>0.13500000000000001</v>
      </c>
      <c r="AJ6" s="8"/>
      <c r="AK6" s="41">
        <f t="shared" si="8"/>
        <v>0</v>
      </c>
      <c r="AL6" s="34"/>
      <c r="AM6" s="42"/>
      <c r="AN6" s="41">
        <f t="shared" si="15"/>
        <v>0</v>
      </c>
      <c r="AO6" s="8"/>
      <c r="AP6" s="8"/>
      <c r="AQ6" s="41">
        <f t="shared" si="9"/>
        <v>0</v>
      </c>
      <c r="AR6" s="41">
        <f t="shared" si="10"/>
        <v>0.13500000000000001</v>
      </c>
      <c r="AS6" s="41">
        <f t="shared" si="1"/>
        <v>5.915</v>
      </c>
      <c r="AT6" s="43">
        <f t="shared" si="11"/>
        <v>0.1237037037037037</v>
      </c>
      <c r="AU6" s="41">
        <v>6.75</v>
      </c>
      <c r="AV6" t="s">
        <v>66</v>
      </c>
      <c r="AW6" s="9">
        <v>14437</v>
      </c>
      <c r="AX6" s="41">
        <f t="shared" si="12"/>
        <v>85394.854999999996</v>
      </c>
      <c r="AY6" s="41">
        <f t="shared" si="13"/>
        <v>97449.75</v>
      </c>
      <c r="AZ6" s="2" t="s">
        <v>50</v>
      </c>
      <c r="BA6" s="2" t="s">
        <v>49</v>
      </c>
      <c r="BB6" s="2" t="s">
        <v>65</v>
      </c>
    </row>
    <row r="7" spans="1:54" ht="15" customHeight="1" x14ac:dyDescent="0.35">
      <c r="A7" s="33">
        <v>6</v>
      </c>
      <c r="B7" s="34"/>
      <c r="C7" s="34"/>
      <c r="D7" s="34" t="s">
        <v>51</v>
      </c>
      <c r="E7" s="34" t="s">
        <v>52</v>
      </c>
      <c r="F7" s="34" t="s">
        <v>53</v>
      </c>
      <c r="G7" s="34" t="s">
        <v>54</v>
      </c>
      <c r="H7" s="34" t="s">
        <v>54</v>
      </c>
      <c r="I7" s="34" t="s">
        <v>63</v>
      </c>
      <c r="J7" s="34" t="s">
        <v>61</v>
      </c>
      <c r="K7" s="34" t="s">
        <v>64</v>
      </c>
      <c r="L7" s="34"/>
      <c r="M7" s="34"/>
      <c r="N7" s="34"/>
      <c r="O7" s="34" t="s">
        <v>58</v>
      </c>
      <c r="P7" s="35"/>
      <c r="Q7" s="36"/>
      <c r="R7" s="37" t="str">
        <f t="shared" si="2"/>
        <v/>
      </c>
      <c r="S7" s="38">
        <f>'[1]CCD 0527'!H72</f>
        <v>6.68</v>
      </c>
      <c r="T7" s="8">
        <v>6.95</v>
      </c>
      <c r="U7" s="34" t="s">
        <v>59</v>
      </c>
      <c r="V7" s="36">
        <v>74</v>
      </c>
      <c r="W7" s="36">
        <v>35.5</v>
      </c>
      <c r="X7" s="36">
        <v>39.5</v>
      </c>
      <c r="Y7" s="36"/>
      <c r="Z7" s="9">
        <v>6</v>
      </c>
      <c r="AA7" s="39">
        <f t="shared" si="3"/>
        <v>0.1037665</v>
      </c>
      <c r="AB7" s="40">
        <f t="shared" si="4"/>
        <v>3758.438417022835</v>
      </c>
      <c r="AC7" s="34"/>
      <c r="AD7" s="41">
        <f t="shared" si="5"/>
        <v>0</v>
      </c>
      <c r="AE7" s="34" t="s">
        <v>60</v>
      </c>
      <c r="AF7" s="42">
        <f t="shared" si="6"/>
        <v>0.38500000000000001</v>
      </c>
      <c r="AG7" s="41">
        <f t="shared" si="14"/>
        <v>2.5718000000000001</v>
      </c>
      <c r="AH7" s="42">
        <v>0.02</v>
      </c>
      <c r="AI7" s="41">
        <f t="shared" si="7"/>
        <v>0.157</v>
      </c>
      <c r="AJ7" s="8"/>
      <c r="AK7" s="41">
        <f t="shared" si="8"/>
        <v>0</v>
      </c>
      <c r="AL7" s="34"/>
      <c r="AM7" s="42"/>
      <c r="AN7" s="41">
        <f t="shared" si="15"/>
        <v>0</v>
      </c>
      <c r="AO7" s="8"/>
      <c r="AP7" s="8"/>
      <c r="AQ7" s="41">
        <f t="shared" si="9"/>
        <v>0</v>
      </c>
      <c r="AR7" s="41">
        <f t="shared" si="10"/>
        <v>0.157</v>
      </c>
      <c r="AS7" s="41">
        <f t="shared" si="1"/>
        <v>6.8369999999999997</v>
      </c>
      <c r="AT7" s="43">
        <f t="shared" si="11"/>
        <v>0.12904458598726115</v>
      </c>
      <c r="AU7" s="41">
        <v>7.85</v>
      </c>
      <c r="AV7" t="s">
        <v>66</v>
      </c>
      <c r="AW7" s="9">
        <v>14437</v>
      </c>
      <c r="AX7" s="41">
        <f t="shared" si="12"/>
        <v>98705.769</v>
      </c>
      <c r="AY7" s="41">
        <f t="shared" si="13"/>
        <v>113330.45</v>
      </c>
      <c r="AZ7" s="5">
        <f>SUM(AY2:AY7)</f>
        <v>632340.6</v>
      </c>
      <c r="BA7" s="5">
        <f>SUM(AX2:AX7)</f>
        <v>572224.93199999991</v>
      </c>
      <c r="BB7" s="44">
        <f>(AZ7-BA7)/AZ7</f>
        <v>9.5068493150685038E-2</v>
      </c>
    </row>
    <row r="8" spans="1:54" x14ac:dyDescent="0.35">
      <c r="AS8" s="5"/>
      <c r="AT8" s="7"/>
      <c r="AU8" s="6"/>
    </row>
    <row r="9" spans="1:54" ht="15" customHeight="1" x14ac:dyDescent="0.35">
      <c r="A9" s="10" t="s">
        <v>0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0" t="s">
        <v>10</v>
      </c>
      <c r="L9" s="10" t="s">
        <v>11</v>
      </c>
      <c r="M9" s="10" t="s">
        <v>12</v>
      </c>
      <c r="N9" s="10" t="s">
        <v>13</v>
      </c>
      <c r="O9" s="10" t="s">
        <v>14</v>
      </c>
      <c r="P9" s="10" t="s">
        <v>15</v>
      </c>
      <c r="Q9" s="10" t="s">
        <v>16</v>
      </c>
      <c r="R9" s="10" t="s">
        <v>17</v>
      </c>
      <c r="S9" s="10" t="s">
        <v>18</v>
      </c>
      <c r="T9" s="10" t="s">
        <v>19</v>
      </c>
      <c r="U9" s="10" t="s">
        <v>20</v>
      </c>
      <c r="V9" s="10" t="s">
        <v>21</v>
      </c>
      <c r="W9" s="10" t="s">
        <v>22</v>
      </c>
      <c r="X9" s="10" t="s">
        <v>23</v>
      </c>
      <c r="Y9" s="10" t="s">
        <v>24</v>
      </c>
      <c r="Z9" s="10" t="s">
        <v>25</v>
      </c>
      <c r="AA9" s="10" t="s">
        <v>26</v>
      </c>
      <c r="AB9" s="10" t="s">
        <v>27</v>
      </c>
      <c r="AC9" s="10" t="s">
        <v>28</v>
      </c>
      <c r="AD9" s="10" t="s">
        <v>29</v>
      </c>
      <c r="AE9" s="10" t="s">
        <v>30</v>
      </c>
      <c r="AF9" s="10" t="s">
        <v>31</v>
      </c>
      <c r="AG9" s="10" t="s">
        <v>32</v>
      </c>
      <c r="AH9" s="10" t="s">
        <v>33</v>
      </c>
      <c r="AI9" s="10" t="s">
        <v>34</v>
      </c>
      <c r="AJ9" s="10" t="s">
        <v>35</v>
      </c>
      <c r="AK9" s="10" t="s">
        <v>36</v>
      </c>
      <c r="AL9" s="10" t="s">
        <v>37</v>
      </c>
      <c r="AM9" s="10" t="s">
        <v>38</v>
      </c>
      <c r="AN9" s="10" t="s">
        <v>39</v>
      </c>
      <c r="AO9" s="10" t="s">
        <v>40</v>
      </c>
      <c r="AP9" s="10" t="s">
        <v>41</v>
      </c>
      <c r="AQ9" s="10" t="s">
        <v>42</v>
      </c>
      <c r="AR9" s="10" t="s">
        <v>43</v>
      </c>
      <c r="AS9" s="10" t="s">
        <v>44</v>
      </c>
      <c r="AT9" s="10" t="s">
        <v>45</v>
      </c>
      <c r="AU9" s="10" t="s">
        <v>46</v>
      </c>
      <c r="AV9" s="10" t="s">
        <v>47</v>
      </c>
      <c r="AW9" s="10" t="s">
        <v>48</v>
      </c>
      <c r="AX9" s="10" t="s">
        <v>49</v>
      </c>
      <c r="AY9" s="10" t="s">
        <v>50</v>
      </c>
    </row>
    <row r="10" spans="1:54" ht="15" customHeight="1" x14ac:dyDescent="0.35">
      <c r="A10" s="34">
        <v>10</v>
      </c>
      <c r="B10" s="34"/>
      <c r="C10" s="34" t="s">
        <v>67</v>
      </c>
      <c r="D10" s="34" t="s">
        <v>51</v>
      </c>
      <c r="E10" s="34" t="s">
        <v>52</v>
      </c>
      <c r="F10" s="34" t="s">
        <v>53</v>
      </c>
      <c r="G10" s="34" t="s">
        <v>54</v>
      </c>
      <c r="H10" s="34" t="s">
        <v>54</v>
      </c>
      <c r="I10" s="34" t="s">
        <v>55</v>
      </c>
      <c r="J10" s="34" t="s">
        <v>56</v>
      </c>
      <c r="K10" s="34" t="s">
        <v>57</v>
      </c>
      <c r="L10" s="34" t="s">
        <v>67</v>
      </c>
      <c r="M10" s="34" t="s">
        <v>67</v>
      </c>
      <c r="N10" s="34" t="s">
        <v>67</v>
      </c>
      <c r="O10" s="34" t="s">
        <v>58</v>
      </c>
      <c r="P10" s="45" t="s">
        <v>67</v>
      </c>
      <c r="Q10" s="46" t="s">
        <v>67</v>
      </c>
      <c r="R10" s="45"/>
      <c r="S10" s="45" t="s">
        <v>68</v>
      </c>
      <c r="T10" s="45" t="s">
        <v>69</v>
      </c>
      <c r="U10" s="34" t="s">
        <v>59</v>
      </c>
      <c r="V10" s="46" t="s">
        <v>70</v>
      </c>
      <c r="W10" s="46" t="s">
        <v>71</v>
      </c>
      <c r="X10" s="46" t="s">
        <v>72</v>
      </c>
      <c r="Y10" s="45" t="s">
        <v>67</v>
      </c>
      <c r="Z10" s="47" t="s">
        <v>73</v>
      </c>
      <c r="AA10" s="45" t="s">
        <v>74</v>
      </c>
      <c r="AB10" s="47" t="s">
        <v>75</v>
      </c>
      <c r="AC10" s="47" t="s">
        <v>67</v>
      </c>
      <c r="AD10" s="45" t="s">
        <v>76</v>
      </c>
      <c r="AE10" s="34" t="s">
        <v>60</v>
      </c>
      <c r="AF10" s="48" t="s">
        <v>77</v>
      </c>
      <c r="AG10" s="45" t="s">
        <v>78</v>
      </c>
      <c r="AH10" s="49" t="s">
        <v>79</v>
      </c>
      <c r="AI10" s="45" t="s">
        <v>80</v>
      </c>
      <c r="AJ10" s="49" t="s">
        <v>67</v>
      </c>
      <c r="AK10" s="45" t="s">
        <v>76</v>
      </c>
      <c r="AL10" s="34" t="s">
        <v>67</v>
      </c>
      <c r="AM10" s="49" t="s">
        <v>67</v>
      </c>
      <c r="AN10" s="45" t="s">
        <v>76</v>
      </c>
      <c r="AO10" s="34" t="s">
        <v>67</v>
      </c>
      <c r="AP10" s="49" t="s">
        <v>67</v>
      </c>
      <c r="AQ10" s="45" t="s">
        <v>76</v>
      </c>
      <c r="AR10" s="45" t="s">
        <v>80</v>
      </c>
      <c r="AS10" s="45" t="s">
        <v>81</v>
      </c>
      <c r="AT10" s="48" t="s">
        <v>82</v>
      </c>
      <c r="AU10" s="45" t="s">
        <v>83</v>
      </c>
      <c r="AV10" s="34" t="s">
        <v>66</v>
      </c>
      <c r="AW10" s="47" t="s">
        <v>84</v>
      </c>
      <c r="AX10" s="45" t="s">
        <v>85</v>
      </c>
      <c r="AY10" s="45" t="s">
        <v>86</v>
      </c>
    </row>
    <row r="11" spans="1:54" ht="15" customHeight="1" x14ac:dyDescent="0.35">
      <c r="A11" s="34">
        <v>20</v>
      </c>
      <c r="B11" s="34"/>
      <c r="C11" s="34" t="s">
        <v>67</v>
      </c>
      <c r="D11" s="34" t="s">
        <v>51</v>
      </c>
      <c r="E11" s="34" t="s">
        <v>52</v>
      </c>
      <c r="F11" s="34" t="s">
        <v>53</v>
      </c>
      <c r="G11" s="34" t="s">
        <v>54</v>
      </c>
      <c r="H11" s="34" t="s">
        <v>54</v>
      </c>
      <c r="I11" s="34" t="s">
        <v>55</v>
      </c>
      <c r="J11" s="34" t="s">
        <v>61</v>
      </c>
      <c r="K11" s="34" t="s">
        <v>57</v>
      </c>
      <c r="L11" s="34" t="s">
        <v>67</v>
      </c>
      <c r="M11" s="34" t="s">
        <v>67</v>
      </c>
      <c r="N11" s="34" t="s">
        <v>67</v>
      </c>
      <c r="O11" s="34" t="s">
        <v>58</v>
      </c>
      <c r="P11" s="45" t="s">
        <v>67</v>
      </c>
      <c r="Q11" s="46" t="s">
        <v>67</v>
      </c>
      <c r="R11" s="45"/>
      <c r="S11" s="45" t="s">
        <v>87</v>
      </c>
      <c r="T11" s="45" t="s">
        <v>88</v>
      </c>
      <c r="U11" s="34" t="s">
        <v>59</v>
      </c>
      <c r="V11" s="46" t="s">
        <v>70</v>
      </c>
      <c r="W11" s="46" t="s">
        <v>71</v>
      </c>
      <c r="X11" s="46" t="s">
        <v>72</v>
      </c>
      <c r="Y11" s="45" t="s">
        <v>67</v>
      </c>
      <c r="Z11" s="47" t="s">
        <v>73</v>
      </c>
      <c r="AA11" s="45" t="s">
        <v>74</v>
      </c>
      <c r="AB11" s="47" t="s">
        <v>75</v>
      </c>
      <c r="AC11" s="47" t="s">
        <v>67</v>
      </c>
      <c r="AD11" s="45" t="s">
        <v>76</v>
      </c>
      <c r="AE11" s="34" t="s">
        <v>60</v>
      </c>
      <c r="AF11" s="48" t="s">
        <v>77</v>
      </c>
      <c r="AG11" s="45" t="s">
        <v>89</v>
      </c>
      <c r="AH11" s="49" t="s">
        <v>79</v>
      </c>
      <c r="AI11" s="45" t="s">
        <v>90</v>
      </c>
      <c r="AJ11" s="49" t="s">
        <v>67</v>
      </c>
      <c r="AK11" s="45" t="s">
        <v>76</v>
      </c>
      <c r="AL11" s="34" t="s">
        <v>67</v>
      </c>
      <c r="AM11" s="49" t="s">
        <v>67</v>
      </c>
      <c r="AN11" s="45" t="s">
        <v>76</v>
      </c>
      <c r="AO11" s="34" t="s">
        <v>67</v>
      </c>
      <c r="AP11" s="49" t="s">
        <v>67</v>
      </c>
      <c r="AQ11" s="45" t="s">
        <v>76</v>
      </c>
      <c r="AR11" s="45" t="s">
        <v>90</v>
      </c>
      <c r="AS11" s="45" t="s">
        <v>91</v>
      </c>
      <c r="AT11" s="48" t="s">
        <v>92</v>
      </c>
      <c r="AU11" s="45" t="s">
        <v>93</v>
      </c>
      <c r="AV11" s="34" t="s">
        <v>66</v>
      </c>
      <c r="AW11" s="47" t="s">
        <v>84</v>
      </c>
      <c r="AX11" s="45" t="s">
        <v>94</v>
      </c>
      <c r="AY11" s="45" t="s">
        <v>95</v>
      </c>
    </row>
    <row r="12" spans="1:54" ht="15" customHeight="1" x14ac:dyDescent="0.35">
      <c r="A12" s="34">
        <v>30</v>
      </c>
      <c r="B12" s="34"/>
      <c r="C12" s="34" t="s">
        <v>67</v>
      </c>
      <c r="D12" s="34" t="s">
        <v>51</v>
      </c>
      <c r="E12" s="34" t="s">
        <v>52</v>
      </c>
      <c r="F12" s="34" t="s">
        <v>53</v>
      </c>
      <c r="G12" s="34" t="s">
        <v>54</v>
      </c>
      <c r="H12" s="34" t="s">
        <v>54</v>
      </c>
      <c r="I12" s="34" t="s">
        <v>55</v>
      </c>
      <c r="J12" s="34" t="s">
        <v>56</v>
      </c>
      <c r="K12" s="34" t="s">
        <v>62</v>
      </c>
      <c r="L12" s="34" t="s">
        <v>67</v>
      </c>
      <c r="M12" s="34" t="s">
        <v>67</v>
      </c>
      <c r="N12" s="34" t="s">
        <v>67</v>
      </c>
      <c r="O12" s="34" t="s">
        <v>58</v>
      </c>
      <c r="P12" s="45" t="s">
        <v>67</v>
      </c>
      <c r="Q12" s="46" t="s">
        <v>67</v>
      </c>
      <c r="R12" s="45"/>
      <c r="S12" s="45" t="s">
        <v>68</v>
      </c>
      <c r="T12" s="45" t="s">
        <v>69</v>
      </c>
      <c r="U12" s="34" t="s">
        <v>59</v>
      </c>
      <c r="V12" s="46" t="s">
        <v>70</v>
      </c>
      <c r="W12" s="46" t="s">
        <v>71</v>
      </c>
      <c r="X12" s="46" t="s">
        <v>72</v>
      </c>
      <c r="Y12" s="45" t="s">
        <v>67</v>
      </c>
      <c r="Z12" s="47" t="s">
        <v>73</v>
      </c>
      <c r="AA12" s="45" t="s">
        <v>74</v>
      </c>
      <c r="AB12" s="47" t="s">
        <v>75</v>
      </c>
      <c r="AC12" s="47" t="s">
        <v>67</v>
      </c>
      <c r="AD12" s="45" t="s">
        <v>76</v>
      </c>
      <c r="AE12" s="34" t="s">
        <v>60</v>
      </c>
      <c r="AF12" s="48" t="s">
        <v>77</v>
      </c>
      <c r="AG12" s="45" t="s">
        <v>78</v>
      </c>
      <c r="AH12" s="49" t="s">
        <v>79</v>
      </c>
      <c r="AI12" s="45" t="s">
        <v>80</v>
      </c>
      <c r="AJ12" s="49" t="s">
        <v>67</v>
      </c>
      <c r="AK12" s="45" t="s">
        <v>76</v>
      </c>
      <c r="AL12" s="34" t="s">
        <v>67</v>
      </c>
      <c r="AM12" s="49" t="s">
        <v>67</v>
      </c>
      <c r="AN12" s="45" t="s">
        <v>76</v>
      </c>
      <c r="AO12" s="34" t="s">
        <v>67</v>
      </c>
      <c r="AP12" s="49" t="s">
        <v>67</v>
      </c>
      <c r="AQ12" s="45" t="s">
        <v>76</v>
      </c>
      <c r="AR12" s="45" t="s">
        <v>80</v>
      </c>
      <c r="AS12" s="45" t="s">
        <v>81</v>
      </c>
      <c r="AT12" s="48" t="s">
        <v>82</v>
      </c>
      <c r="AU12" s="45" t="s">
        <v>83</v>
      </c>
      <c r="AV12" s="34" t="s">
        <v>66</v>
      </c>
      <c r="AW12" s="47" t="s">
        <v>84</v>
      </c>
      <c r="AX12" s="45" t="s">
        <v>85</v>
      </c>
      <c r="AY12" s="45" t="s">
        <v>86</v>
      </c>
    </row>
    <row r="13" spans="1:54" ht="15" customHeight="1" x14ac:dyDescent="0.35">
      <c r="A13" s="34">
        <v>40</v>
      </c>
      <c r="B13" s="34"/>
      <c r="C13" s="34" t="s">
        <v>67</v>
      </c>
      <c r="D13" s="34" t="s">
        <v>51</v>
      </c>
      <c r="E13" s="34" t="s">
        <v>52</v>
      </c>
      <c r="F13" s="34" t="s">
        <v>53</v>
      </c>
      <c r="G13" s="34" t="s">
        <v>54</v>
      </c>
      <c r="H13" s="34" t="s">
        <v>54</v>
      </c>
      <c r="I13" s="34" t="s">
        <v>55</v>
      </c>
      <c r="J13" s="34" t="s">
        <v>61</v>
      </c>
      <c r="K13" s="34" t="s">
        <v>62</v>
      </c>
      <c r="L13" s="34" t="s">
        <v>67</v>
      </c>
      <c r="M13" s="34" t="s">
        <v>67</v>
      </c>
      <c r="N13" s="34" t="s">
        <v>67</v>
      </c>
      <c r="O13" s="34" t="s">
        <v>58</v>
      </c>
      <c r="P13" s="45" t="s">
        <v>67</v>
      </c>
      <c r="Q13" s="46" t="s">
        <v>67</v>
      </c>
      <c r="R13" s="45"/>
      <c r="S13" s="45" t="s">
        <v>87</v>
      </c>
      <c r="T13" s="45" t="s">
        <v>88</v>
      </c>
      <c r="U13" s="34" t="s">
        <v>59</v>
      </c>
      <c r="V13" s="46" t="s">
        <v>70</v>
      </c>
      <c r="W13" s="46" t="s">
        <v>71</v>
      </c>
      <c r="X13" s="46" t="s">
        <v>72</v>
      </c>
      <c r="Y13" s="45" t="s">
        <v>67</v>
      </c>
      <c r="Z13" s="47" t="s">
        <v>73</v>
      </c>
      <c r="AA13" s="45" t="s">
        <v>74</v>
      </c>
      <c r="AB13" s="47" t="s">
        <v>75</v>
      </c>
      <c r="AC13" s="47" t="s">
        <v>67</v>
      </c>
      <c r="AD13" s="45" t="s">
        <v>76</v>
      </c>
      <c r="AE13" s="34" t="s">
        <v>60</v>
      </c>
      <c r="AF13" s="48" t="s">
        <v>77</v>
      </c>
      <c r="AG13" s="45" t="s">
        <v>89</v>
      </c>
      <c r="AH13" s="49" t="s">
        <v>79</v>
      </c>
      <c r="AI13" s="45" t="s">
        <v>90</v>
      </c>
      <c r="AJ13" s="49" t="s">
        <v>67</v>
      </c>
      <c r="AK13" s="45" t="s">
        <v>76</v>
      </c>
      <c r="AL13" s="34" t="s">
        <v>67</v>
      </c>
      <c r="AM13" s="49" t="s">
        <v>67</v>
      </c>
      <c r="AN13" s="45" t="s">
        <v>76</v>
      </c>
      <c r="AO13" s="34" t="s">
        <v>67</v>
      </c>
      <c r="AP13" s="49" t="s">
        <v>67</v>
      </c>
      <c r="AQ13" s="45" t="s">
        <v>76</v>
      </c>
      <c r="AR13" s="45" t="s">
        <v>90</v>
      </c>
      <c r="AS13" s="45" t="s">
        <v>91</v>
      </c>
      <c r="AT13" s="48" t="s">
        <v>92</v>
      </c>
      <c r="AU13" s="45" t="s">
        <v>93</v>
      </c>
      <c r="AV13" s="34" t="s">
        <v>66</v>
      </c>
      <c r="AW13" s="47" t="s">
        <v>84</v>
      </c>
      <c r="AX13" s="45" t="s">
        <v>94</v>
      </c>
      <c r="AY13" s="45" t="s">
        <v>95</v>
      </c>
    </row>
    <row r="14" spans="1:54" ht="15" customHeight="1" x14ac:dyDescent="0.35">
      <c r="A14" s="34">
        <v>50</v>
      </c>
      <c r="B14" s="34"/>
      <c r="C14" s="34" t="s">
        <v>67</v>
      </c>
      <c r="D14" s="34" t="s">
        <v>51</v>
      </c>
      <c r="E14" s="34" t="s">
        <v>52</v>
      </c>
      <c r="F14" s="34" t="s">
        <v>53</v>
      </c>
      <c r="G14" s="34" t="s">
        <v>54</v>
      </c>
      <c r="H14" s="34" t="s">
        <v>54</v>
      </c>
      <c r="I14" s="34" t="s">
        <v>63</v>
      </c>
      <c r="J14" s="34" t="s">
        <v>56</v>
      </c>
      <c r="K14" s="34" t="s">
        <v>64</v>
      </c>
      <c r="L14" s="34" t="s">
        <v>67</v>
      </c>
      <c r="M14" s="34" t="s">
        <v>67</v>
      </c>
      <c r="N14" s="34" t="s">
        <v>67</v>
      </c>
      <c r="O14" s="34" t="s">
        <v>58</v>
      </c>
      <c r="P14" s="45" t="s">
        <v>67</v>
      </c>
      <c r="Q14" s="46" t="s">
        <v>67</v>
      </c>
      <c r="R14" s="45"/>
      <c r="S14" s="45" t="s">
        <v>96</v>
      </c>
      <c r="T14" s="45" t="s">
        <v>69</v>
      </c>
      <c r="U14" s="34" t="s">
        <v>59</v>
      </c>
      <c r="V14" s="46" t="s">
        <v>97</v>
      </c>
      <c r="W14" s="46" t="s">
        <v>98</v>
      </c>
      <c r="X14" s="46" t="s">
        <v>72</v>
      </c>
      <c r="Y14" s="45" t="s">
        <v>67</v>
      </c>
      <c r="Z14" s="47" t="s">
        <v>73</v>
      </c>
      <c r="AA14" s="45" t="s">
        <v>99</v>
      </c>
      <c r="AB14" s="47" t="s">
        <v>100</v>
      </c>
      <c r="AC14" s="47" t="s">
        <v>67</v>
      </c>
      <c r="AD14" s="45" t="s">
        <v>76</v>
      </c>
      <c r="AE14" s="34" t="s">
        <v>60</v>
      </c>
      <c r="AF14" s="48" t="s">
        <v>77</v>
      </c>
      <c r="AG14" s="45" t="s">
        <v>101</v>
      </c>
      <c r="AH14" s="49" t="s">
        <v>79</v>
      </c>
      <c r="AI14" s="45" t="s">
        <v>80</v>
      </c>
      <c r="AJ14" s="49" t="s">
        <v>67</v>
      </c>
      <c r="AK14" s="45" t="s">
        <v>76</v>
      </c>
      <c r="AL14" s="34" t="s">
        <v>67</v>
      </c>
      <c r="AM14" s="49" t="s">
        <v>67</v>
      </c>
      <c r="AN14" s="45" t="s">
        <v>76</v>
      </c>
      <c r="AO14" s="34" t="s">
        <v>67</v>
      </c>
      <c r="AP14" s="49" t="s">
        <v>67</v>
      </c>
      <c r="AQ14" s="45" t="s">
        <v>76</v>
      </c>
      <c r="AR14" s="45" t="s">
        <v>80</v>
      </c>
      <c r="AS14" s="45" t="s">
        <v>102</v>
      </c>
      <c r="AT14" s="48" t="s">
        <v>103</v>
      </c>
      <c r="AU14" s="45" t="s">
        <v>83</v>
      </c>
      <c r="AV14" s="34" t="s">
        <v>66</v>
      </c>
      <c r="AW14" s="47" t="s">
        <v>84</v>
      </c>
      <c r="AX14" s="45" t="s">
        <v>104</v>
      </c>
      <c r="AY14" s="45" t="s">
        <v>86</v>
      </c>
    </row>
    <row r="15" spans="1:54" ht="15" customHeight="1" x14ac:dyDescent="0.35">
      <c r="A15" s="34">
        <v>60</v>
      </c>
      <c r="B15" s="34"/>
      <c r="C15" s="34" t="s">
        <v>67</v>
      </c>
      <c r="D15" s="34" t="s">
        <v>51</v>
      </c>
      <c r="E15" s="34" t="s">
        <v>52</v>
      </c>
      <c r="F15" s="34" t="s">
        <v>53</v>
      </c>
      <c r="G15" s="34" t="s">
        <v>54</v>
      </c>
      <c r="H15" s="34" t="s">
        <v>54</v>
      </c>
      <c r="I15" s="34" t="s">
        <v>63</v>
      </c>
      <c r="J15" s="34" t="s">
        <v>61</v>
      </c>
      <c r="K15" s="34" t="s">
        <v>64</v>
      </c>
      <c r="L15" s="34" t="s">
        <v>67</v>
      </c>
      <c r="M15" s="34" t="s">
        <v>67</v>
      </c>
      <c r="N15" s="34" t="s">
        <v>67</v>
      </c>
      <c r="O15" s="34" t="s">
        <v>58</v>
      </c>
      <c r="P15" s="45" t="s">
        <v>67</v>
      </c>
      <c r="Q15" s="46" t="s">
        <v>67</v>
      </c>
      <c r="R15" s="45"/>
      <c r="S15" s="45" t="s">
        <v>105</v>
      </c>
      <c r="T15" s="45" t="s">
        <v>88</v>
      </c>
      <c r="U15" s="34" t="s">
        <v>59</v>
      </c>
      <c r="V15" s="46" t="s">
        <v>97</v>
      </c>
      <c r="W15" s="46" t="s">
        <v>98</v>
      </c>
      <c r="X15" s="46" t="s">
        <v>72</v>
      </c>
      <c r="Y15" s="45" t="s">
        <v>67</v>
      </c>
      <c r="Z15" s="47" t="s">
        <v>73</v>
      </c>
      <c r="AA15" s="45" t="s">
        <v>99</v>
      </c>
      <c r="AB15" s="47" t="s">
        <v>100</v>
      </c>
      <c r="AC15" s="47" t="s">
        <v>67</v>
      </c>
      <c r="AD15" s="45" t="s">
        <v>76</v>
      </c>
      <c r="AE15" s="34" t="s">
        <v>60</v>
      </c>
      <c r="AF15" s="48" t="s">
        <v>77</v>
      </c>
      <c r="AG15" s="45" t="s">
        <v>106</v>
      </c>
      <c r="AH15" s="49" t="s">
        <v>79</v>
      </c>
      <c r="AI15" s="45" t="s">
        <v>90</v>
      </c>
      <c r="AJ15" s="49" t="s">
        <v>67</v>
      </c>
      <c r="AK15" s="45" t="s">
        <v>76</v>
      </c>
      <c r="AL15" s="34" t="s">
        <v>67</v>
      </c>
      <c r="AM15" s="49" t="s">
        <v>67</v>
      </c>
      <c r="AN15" s="45" t="s">
        <v>76</v>
      </c>
      <c r="AO15" s="34" t="s">
        <v>67</v>
      </c>
      <c r="AP15" s="49" t="s">
        <v>67</v>
      </c>
      <c r="AQ15" s="45" t="s">
        <v>76</v>
      </c>
      <c r="AR15" s="45" t="s">
        <v>90</v>
      </c>
      <c r="AS15" s="45" t="s">
        <v>107</v>
      </c>
      <c r="AT15" s="48" t="s">
        <v>108</v>
      </c>
      <c r="AU15" s="45" t="s">
        <v>93</v>
      </c>
      <c r="AV15" s="34" t="s">
        <v>66</v>
      </c>
      <c r="AW15" s="47" t="s">
        <v>84</v>
      </c>
      <c r="AX15" s="45" t="s">
        <v>109</v>
      </c>
      <c r="AY15" s="45" t="s">
        <v>95</v>
      </c>
    </row>
  </sheetData>
  <sheetProtection insertRows="0" deleteRows="0" sort="0"/>
  <protectedRanges>
    <protectedRange sqref="AS8:AU8 AV1 AP8:AQ8 A9:AR246 AJ1:AK1 AW2:AW7 A8:AL8 A2:AU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2025-05-28T17:04:27Z</dcterms:created>
  <dcterms:modified xsi:type="dcterms:W3CDTF">2025-05-28T17:34:55Z</dcterms:modified>
</cp:coreProperties>
</file>