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C238BD5-C044-4D9A-BE3D-45E91D6F4822}" xr6:coauthVersionLast="47" xr6:coauthVersionMax="47" xr10:uidLastSave="{00000000-0000-0000-0000-000000000000}"/>
  <bookViews>
    <workbookView xWindow="-110" yWindow="-110" windowWidth="19420" windowHeight="10300" xr2:uid="{CCF9ACD9-8BEB-404D-AF08-72D84A65E08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[4]Sheet1!$EC$2:$EC$3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[4]Sheet1!$DS$2:$DS$2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[4]Sheet1!$EA$2:$EA$3</definedName>
    <definedName name="MATERIAL">'[1]x-Lists'!$AE$2:$AE$83</definedName>
    <definedName name="NumberOfGroups">12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[6]a!$A$10:$B$35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[4]Sheet1!$EF$2:$EF$3</definedName>
    <definedName name="WEB_SIZE_CHART">'[1]x-Lists'!$X$2:$X$46</definedName>
    <definedName name="wood">[4]Sheet1!$EG$2:$EG$3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" l="1"/>
  <c r="AC10" i="1"/>
  <c r="X10" i="1"/>
  <c r="Y10" i="1" s="1"/>
  <c r="AA10" i="1" s="1"/>
  <c r="O10" i="1"/>
  <c r="P10" i="1" s="1"/>
  <c r="AT9" i="1"/>
  <c r="AS9" i="1"/>
  <c r="AI9" i="1"/>
  <c r="AC9" i="1"/>
  <c r="X9" i="1"/>
  <c r="Y9" i="1" s="1"/>
  <c r="AA9" i="1" s="1"/>
  <c r="O9" i="1"/>
  <c r="P9" i="1" s="1"/>
  <c r="AT8" i="1"/>
  <c r="AS8" i="1"/>
  <c r="AO8" i="1" s="1"/>
  <c r="AK8" i="1"/>
  <c r="AC8" i="1"/>
  <c r="X8" i="1"/>
  <c r="Y8" i="1" s="1"/>
  <c r="AA8" i="1" s="1"/>
  <c r="O8" i="1"/>
  <c r="P8" i="1" s="1"/>
  <c r="AT7" i="1"/>
  <c r="AS7" i="1" s="1"/>
  <c r="AC7" i="1"/>
  <c r="X7" i="1"/>
  <c r="Y7" i="1" s="1"/>
  <c r="AA7" i="1" s="1"/>
  <c r="O7" i="1"/>
  <c r="P7" i="1" s="1"/>
  <c r="AT6" i="1"/>
  <c r="AS6" i="1"/>
  <c r="AO6" i="1" s="1"/>
  <c r="AC6" i="1"/>
  <c r="X6" i="1"/>
  <c r="Y6" i="1" s="1"/>
  <c r="AA6" i="1" s="1"/>
  <c r="O6" i="1"/>
  <c r="P6" i="1" s="1"/>
  <c r="AT5" i="1"/>
  <c r="AS5" i="1"/>
  <c r="AC5" i="1"/>
  <c r="X5" i="1"/>
  <c r="Y5" i="1" s="1"/>
  <c r="AA5" i="1" s="1"/>
  <c r="O5" i="1"/>
  <c r="P5" i="1" s="1"/>
  <c r="AT4" i="1"/>
  <c r="AS4" i="1" s="1"/>
  <c r="AC4" i="1"/>
  <c r="X4" i="1"/>
  <c r="Y4" i="1" s="1"/>
  <c r="AA4" i="1" s="1"/>
  <c r="O4" i="1"/>
  <c r="P4" i="1" s="1"/>
  <c r="AT3" i="1"/>
  <c r="AS3" i="1"/>
  <c r="AO3" i="1" s="1"/>
  <c r="AC3" i="1"/>
  <c r="X3" i="1"/>
  <c r="Y3" i="1" s="1"/>
  <c r="AA3" i="1" s="1"/>
  <c r="O3" i="1"/>
  <c r="P3" i="1" s="1"/>
  <c r="AT2" i="1"/>
  <c r="AS2" i="1" s="1"/>
  <c r="AC2" i="1"/>
  <c r="X2" i="1"/>
  <c r="Y2" i="1" s="1"/>
  <c r="AA2" i="1" s="1"/>
  <c r="O2" i="1"/>
  <c r="P2" i="1" s="1"/>
  <c r="AK2" i="1" l="1"/>
  <c r="AI2" i="1"/>
  <c r="AK4" i="1"/>
  <c r="AI4" i="1"/>
  <c r="AG4" i="1"/>
  <c r="AL2" i="1"/>
  <c r="AL4" i="1"/>
  <c r="AD3" i="1"/>
  <c r="AG7" i="1"/>
  <c r="AO7" i="1"/>
  <c r="AL7" i="1"/>
  <c r="AK7" i="1"/>
  <c r="AI7" i="1"/>
  <c r="AL3" i="1"/>
  <c r="AD8" i="1"/>
  <c r="AE8" i="1"/>
  <c r="AO2" i="1"/>
  <c r="AD4" i="1"/>
  <c r="AE4" i="1" s="1"/>
  <c r="AO4" i="1"/>
  <c r="AG8" i="1"/>
  <c r="AK3" i="1"/>
  <c r="AG2" i="1"/>
  <c r="AI8" i="1"/>
  <c r="AE3" i="1"/>
  <c r="AD6" i="1"/>
  <c r="AE6" i="1" s="1"/>
  <c r="AD2" i="1"/>
  <c r="AE2" i="1" s="1"/>
  <c r="AD9" i="1"/>
  <c r="AE9" i="1" s="1"/>
  <c r="AO9" i="1"/>
  <c r="AK9" i="1"/>
  <c r="AG9" i="1"/>
  <c r="AD7" i="1"/>
  <c r="AE7" i="1" s="1"/>
  <c r="AD5" i="1"/>
  <c r="AE5" i="1" s="1"/>
  <c r="AL9" i="1"/>
  <c r="AG6" i="1"/>
  <c r="AK6" i="1"/>
  <c r="AI6" i="1"/>
  <c r="AD10" i="1"/>
  <c r="AE10" i="1" s="1"/>
  <c r="AO5" i="1"/>
  <c r="AK5" i="1"/>
  <c r="AI5" i="1"/>
  <c r="AG5" i="1"/>
  <c r="AL6" i="1"/>
  <c r="AL5" i="1"/>
  <c r="AS10" i="1"/>
  <c r="AL10" i="1"/>
  <c r="AI3" i="1"/>
  <c r="AG3" i="1"/>
  <c r="AL8" i="1"/>
  <c r="AP7" i="1" l="1"/>
  <c r="AP4" i="1"/>
  <c r="AP8" i="1"/>
  <c r="AQ8" i="1" s="1"/>
  <c r="AR8" i="1" s="1"/>
  <c r="AQ7" i="1"/>
  <c r="AR7" i="1" s="1"/>
  <c r="AP3" i="1"/>
  <c r="AP2" i="1"/>
  <c r="AQ2" i="1" s="1"/>
  <c r="AR2" i="1" s="1"/>
  <c r="AQ3" i="1"/>
  <c r="AR3" i="1" s="1"/>
  <c r="AQ4" i="1"/>
  <c r="AR4" i="1" s="1"/>
  <c r="AP9" i="1"/>
  <c r="AQ9" i="1" s="1"/>
  <c r="AR9" i="1" s="1"/>
  <c r="AP6" i="1"/>
  <c r="AQ6" i="1" s="1"/>
  <c r="AR6" i="1" s="1"/>
  <c r="AP5" i="1"/>
  <c r="AQ5" i="1" s="1"/>
  <c r="AR5" i="1" s="1"/>
  <c r="AK10" i="1"/>
  <c r="AI10" i="1"/>
  <c r="AG10" i="1"/>
  <c r="AO10" i="1"/>
  <c r="AP10" i="1" l="1"/>
  <c r="AQ10" i="1" s="1"/>
  <c r="AR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F469FB2E-FE3D-4868-B13D-1ADD63128AF2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1A20FF52-B432-4E69-AE1B-FA9C3BCD042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5567A90C-DF50-43A3-A0D1-AC95D61ABF5A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0E779DA7-6145-4000-9278-82F44119DDD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2301E5AA-ADB2-4B0E-8230-492DD6D333F9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81AFE55-BD04-48FB-B0B0-4545A80B8DB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6E8B41F7-81DB-4D88-8E89-E28AD4C4CA6C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67492F8A-6399-4098-B0FA-4052252AEF6C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358CC97D-76C0-4296-B69E-4469959F47EF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FE50B3BF-59C4-4843-B7AB-28CAF918E5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BED58923-1F63-41E0-AD8B-32F930174C7B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AD980F5B-3332-4E6B-829E-16278F4794EC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BB5F2D2E-583D-42A5-9EBC-A4681A66DE9C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B5DFE1FF-E77F-4D8F-9635-EDF1FC3357C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1A1DC1E7-F2CA-4D76-A3A4-2D3EEC46850D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A0C8142D-5899-423F-91ED-4C21DC430871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<sst xmlns="http://schemas.openxmlformats.org/spreadsheetml/2006/main" count="139" uniqueCount="63">
  <si>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</si>
  <si>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</si>
  <si>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</si>
  <si>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</si>
  <si>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</si>
  <si>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</si>
  <si>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</si>
  <si>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</si>
  <si>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</si>
  <si>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</si>
  <si>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</si>
  <si>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</si>
  <si>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</si>
  <si>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</si>
  <si>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</si>
  <si>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</si>
  <si>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</si>
  <si>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</si>
  <si>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</si>
  <si>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</si>
  <si>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</si>
  <si>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</si>
  <si>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</si>
  <si>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</si>
  <si>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</si>
  <si>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</si>
  <si>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</si>
  <si>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</si>
  <si>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</si>
  <si>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</si>
  <si>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</si>
  <si>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</si>
  <si>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</si>
  <si>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</si>
  <si>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</si>
  <si>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</si>
  <si>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</si>
  <si>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</si>
  <si>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</si>
  <si>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</si>
  <si>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</si>
  <si>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</si>
  <si>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</si>
  <si>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</si>
  <si>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</si>
  <si>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</si>
  <si>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</si>
  <si>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</si>
  <si>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Super Listing</t>
  </si>
  <si>
    <t>COMFORTER (SET)(10)</t>
  </si>
  <si>
    <t>Merritt</t>
  </si>
  <si>
    <t>Y/D stripe comforter set</t>
  </si>
  <si>
    <t>Comf/sham: 100% polyester Y/D stripe face , 85gsm solid MF reverse, 200gsm poly fill.</t>
  </si>
  <si>
    <t>T/TXL: 66x90"/20*26"(1)</t>
  </si>
  <si>
    <t>Taupe</t>
  </si>
  <si>
    <t>Compressed/KD</t>
  </si>
  <si>
    <t>9404.40.9022</t>
  </si>
  <si>
    <t>Marketing</t>
  </si>
  <si>
    <t>F/Q: 90x90"/20*26"(2)</t>
  </si>
  <si>
    <t>K/CK: 104x90"/20*36"(2)</t>
  </si>
  <si>
    <t>Blue</t>
  </si>
  <si>
    <t>Sage Green</t>
  </si>
  <si>
    <t>Product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</si>
</sst>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</numFmts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2" xfId="1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65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horizontal="center" wrapText="1"/>
    </xf>
    <xf numFmtId="10" fontId="2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0" borderId="1" xfId="1" applyBorder="1"/>
    <xf numFmtId="166" fontId="4" fillId="0" borderId="1" xfId="1" applyNumberFormat="1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65" fontId="0" fillId="7" borderId="1" xfId="3" applyNumberFormat="1" applyFont="1" applyFill="1" applyBorder="1" applyAlignment="1">
      <alignment wrapText="1"/>
    </xf>
    <xf numFmtId="165" fontId="1" fillId="0" borderId="2" xfId="1" applyNumberFormat="1" applyBorder="1" applyAlignment="1">
      <alignment wrapText="1"/>
    </xf>
    <xf numFmtId="165" fontId="1" fillId="0" borderId="1" xfId="1" applyNumberFormat="1" applyBorder="1" applyAlignment="1">
      <alignment wrapText="1"/>
    </xf>
    <xf numFmtId="2" fontId="4" fillId="0" borderId="1" xfId="1" applyNumberFormat="1" applyFont="1" applyBorder="1" applyAlignment="1">
      <alignment horizontal="center"/>
    </xf>
    <xf numFmtId="1" fontId="1" fillId="0" borderId="1" xfId="1" applyNumberFormat="1" applyBorder="1" applyAlignment="1">
      <alignment wrapText="1"/>
    </xf>
    <xf numFmtId="2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65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</cellXfs>
  <cellStyles count="5">
    <cellStyle name="Currency 2" xfId="3" xr:uid="{53C67764-B75C-4004-9294-924E3BFB4FE9}"/>
    <cellStyle name="Normal" xfId="0" builtinId="0"/>
    <cellStyle name="Normal 2" xfId="1" xr:uid="{4F005523-B8CB-4337-8ADF-AFDAF10D2884}"/>
    <cellStyle name="Normal 2 18 2" xfId="2" xr:uid="{79650368-E6A5-48BD-8CD1-8953158DE337}"/>
    <cellStyle name="Percent 2" xfId="4" xr:uid="{3B9938A9-8753-407C-86A6-08A73B2A1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SL%20Merrtt%20Commitment%20Sheet-PAK%2004092025.xlsx" TargetMode="External"/><Relationship Id="rId1" Type="http://schemas.openxmlformats.org/officeDocument/2006/relationships/externalLinkPath" Target="/Users/heather.zhu/AppData/Local/Microsoft/Windows/INetCache/Content.Outlook/5L2W049N/SL%20Merrtt%20Commitment%20Sheet-PAK%2004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CCD"/>
    </sheetNames>
    <sheetDataSet>
      <sheetData sheetId="0"/>
      <sheetData sheetId="1"/>
      <sheetData sheetId="2"/>
      <sheetData sheetId="3"/>
      <sheetData sheetId="4">
        <row r="6">
          <cell r="G6">
            <v>11.98</v>
          </cell>
        </row>
        <row r="7">
          <cell r="G7">
            <v>13.52</v>
          </cell>
        </row>
        <row r="9">
          <cell r="G9">
            <v>9.27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0E91-7C08-403E-B4D9-48D579442BF1}">
  <dimension ref="A1:AW10"/>
  <sheetViews>
    <sheetView tabSelected="1" workbookViewId="0">
      <selection activeCell="G7" sqref="G7"/>
    </sheetView>
  </sheetViews>
  <sheetFormatPr defaultColWidth="9.1796875" defaultRowHeight="14.5" x14ac:dyDescent="0.35"/>
  <cols>
    <col min="1" max="1" width="10.1796875" style="1" customWidth="1"/>
    <col min="2" max="2" width="31.26953125" style="2" customWidth="1"/>
    <col min="3" max="3" width="8.453125" style="2" customWidth="1"/>
    <col min="4" max="4" width="16.6328125" style="2" customWidth="1"/>
    <col min="5" max="5" width="11.26953125" style="2" customWidth="1"/>
    <col min="6" max="6" width="9.1796875" style="2" customWidth="1"/>
    <col min="7" max="7" width="21.36328125" style="2" customWidth="1"/>
    <col min="8" max="8" width="12.08984375" style="2" customWidth="1"/>
    <col min="9" max="9" width="16.63281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13.7265625" style="2" customWidth="1"/>
    <col min="29" max="29" width="12.5429687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9.1796875" style="2" customWidth="1"/>
    <col min="51" max="16384" width="9.1796875" style="2"/>
  </cols>
  <sheetData>
    <row r="1" spans="1:49" ht="63.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62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12" t="s">
        <v>11</v>
      </c>
      <c r="N1" s="13" t="s">
        <v>12</v>
      </c>
      <c r="O1" s="14" t="s">
        <v>13</v>
      </c>
      <c r="P1" s="15" t="s">
        <v>14</v>
      </c>
      <c r="Q1" s="16" t="s">
        <v>15</v>
      </c>
      <c r="R1" s="17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9" t="s">
        <v>21</v>
      </c>
      <c r="X1" s="20" t="s">
        <v>22</v>
      </c>
      <c r="Y1" s="21" t="s">
        <v>23</v>
      </c>
      <c r="Z1" s="8" t="s">
        <v>24</v>
      </c>
      <c r="AA1" s="22" t="s">
        <v>25</v>
      </c>
      <c r="AB1" s="8" t="s">
        <v>26</v>
      </c>
      <c r="AC1" s="23" t="s">
        <v>27</v>
      </c>
      <c r="AD1" s="22" t="s">
        <v>28</v>
      </c>
      <c r="AE1" s="22" t="s">
        <v>29</v>
      </c>
      <c r="AF1" s="23" t="s">
        <v>30</v>
      </c>
      <c r="AG1" s="22" t="s">
        <v>31</v>
      </c>
      <c r="AH1" s="23" t="s">
        <v>32</v>
      </c>
      <c r="AI1" s="22" t="s">
        <v>33</v>
      </c>
      <c r="AJ1" s="23" t="s">
        <v>34</v>
      </c>
      <c r="AK1" s="22" t="s">
        <v>35</v>
      </c>
      <c r="AL1" s="22" t="s">
        <v>36</v>
      </c>
      <c r="AM1" s="17" t="s">
        <v>37</v>
      </c>
      <c r="AN1" s="23" t="s">
        <v>38</v>
      </c>
      <c r="AO1" s="22" t="s">
        <v>39</v>
      </c>
      <c r="AP1" s="22" t="s">
        <v>40</v>
      </c>
      <c r="AQ1" s="24" t="s">
        <v>41</v>
      </c>
      <c r="AR1" s="25" t="s">
        <v>42</v>
      </c>
      <c r="AS1" s="24" t="s">
        <v>43</v>
      </c>
      <c r="AT1" s="24" t="s">
        <v>44</v>
      </c>
      <c r="AU1" s="26" t="s">
        <v>45</v>
      </c>
      <c r="AV1" s="27" t="s">
        <v>46</v>
      </c>
      <c r="AW1" s="19" t="s">
        <v>47</v>
      </c>
    </row>
    <row r="2" spans="1:49" ht="15" customHeight="1" x14ac:dyDescent="0.35">
      <c r="A2" s="28">
        <v>1</v>
      </c>
      <c r="B2" s="29"/>
      <c r="C2" s="29"/>
      <c r="D2" s="30" t="s">
        <v>48</v>
      </c>
      <c r="E2" s="29" t="s">
        <v>49</v>
      </c>
      <c r="F2" s="29" t="s">
        <v>50</v>
      </c>
      <c r="G2" s="29" t="s">
        <v>51</v>
      </c>
      <c r="H2" s="29" t="s">
        <v>52</v>
      </c>
      <c r="I2" s="31" t="s">
        <v>53</v>
      </c>
      <c r="J2" s="32" t="s">
        <v>54</v>
      </c>
      <c r="K2" s="29"/>
      <c r="L2" s="29"/>
      <c r="M2" s="33"/>
      <c r="N2" s="34"/>
      <c r="O2" s="35">
        <f>[7]CCD!G9</f>
        <v>9.27</v>
      </c>
      <c r="P2" s="36">
        <f t="shared" ref="P2:P10" si="0">O2</f>
        <v>9.27</v>
      </c>
      <c r="Q2" s="37"/>
      <c r="R2" s="29" t="s">
        <v>55</v>
      </c>
      <c r="S2" s="38">
        <v>42</v>
      </c>
      <c r="T2" s="38">
        <v>32</v>
      </c>
      <c r="U2" s="38">
        <v>38</v>
      </c>
      <c r="V2" s="34"/>
      <c r="W2" s="39">
        <v>3</v>
      </c>
      <c r="X2" s="40">
        <f>IF(S2="","",S2*T2*U2/1000000)</f>
        <v>5.1071999999999999E-2</v>
      </c>
      <c r="Y2" s="41">
        <f>IF(W2="","",65/X2*W2)</f>
        <v>3818.1390977443612</v>
      </c>
      <c r="Z2" s="29">
        <v>3200</v>
      </c>
      <c r="AA2" s="42">
        <f>IF(ISERROR(Z2/Y2),"",Z2/Y2)</f>
        <v>0.83810461538461534</v>
      </c>
      <c r="AB2" s="29" t="s">
        <v>56</v>
      </c>
      <c r="AC2" s="43">
        <f t="shared" ref="AC2:AC10" si="1">12.8%+10%</f>
        <v>0.22800000000000001</v>
      </c>
      <c r="AD2" s="42">
        <f>IF(ISERROR(P2*AC2),"",P2*AC2)</f>
        <v>2.1135600000000001</v>
      </c>
      <c r="AE2" s="42">
        <f>IF(ISERROR(P2+AA2+AD2),"",P2+AA2+AD2)</f>
        <v>12.221664615384615</v>
      </c>
      <c r="AF2" s="43">
        <v>0.06</v>
      </c>
      <c r="AG2" s="42">
        <f>IF(ISERROR(AS2*AF2),"",AS2*AF2)</f>
        <v>1.714</v>
      </c>
      <c r="AH2" s="43">
        <v>0.1</v>
      </c>
      <c r="AI2" s="42">
        <f>IF(ISERROR(AS2*AH2),"",AS2*AH2)</f>
        <v>2.8566666666666669</v>
      </c>
      <c r="AJ2" s="43">
        <v>0.1</v>
      </c>
      <c r="AK2" s="42">
        <f>IF(ISERROR(AS2*AJ2),"",AS2*AJ2)</f>
        <v>2.8566666666666669</v>
      </c>
      <c r="AL2" s="42">
        <f>IF((AT2-AS2)&lt;2.5,2.5-(AT2-AS2),0)</f>
        <v>1.0716666666666654</v>
      </c>
      <c r="AM2" s="29" t="s">
        <v>57</v>
      </c>
      <c r="AN2" s="43">
        <v>0.1</v>
      </c>
      <c r="AO2" s="42">
        <f>IF(ISERROR(AS2*AN2),"",AS2*AN2)</f>
        <v>2.8566666666666669</v>
      </c>
      <c r="AP2" s="42">
        <f>IF(ISERROR(AG2+AI2+AK2+AL2+AO2),"",AG2+AI2+AK2+AL2+AO2)</f>
        <v>11.355666666666666</v>
      </c>
      <c r="AQ2" s="42">
        <f>IF(ISERROR(AE2+AP2),"",AE2+AP2)</f>
        <v>23.577331282051283</v>
      </c>
      <c r="AR2" s="44">
        <f>IF(ISERROR((AS2-AQ2)/AS2),"",(AS2-AQ2)/AS2)</f>
        <v>0.17465584776950002</v>
      </c>
      <c r="AS2" s="42">
        <f>IF(AT2="","",AT2/1.05)</f>
        <v>28.566666666666666</v>
      </c>
      <c r="AT2" s="42">
        <f>IF(ISERROR(AU2*(1-AV2)),"",AU2*(1-AV2))</f>
        <v>29.995000000000001</v>
      </c>
      <c r="AU2" s="37">
        <v>59.99</v>
      </c>
      <c r="AV2" s="43">
        <v>0.5</v>
      </c>
      <c r="AW2" s="39">
        <v>256</v>
      </c>
    </row>
    <row r="3" spans="1:49" ht="15" customHeight="1" x14ac:dyDescent="0.35">
      <c r="A3" s="28">
        <v>2</v>
      </c>
      <c r="B3" s="29"/>
      <c r="C3" s="29"/>
      <c r="D3" s="30" t="s">
        <v>48</v>
      </c>
      <c r="E3" s="29" t="s">
        <v>49</v>
      </c>
      <c r="F3" s="29" t="s">
        <v>50</v>
      </c>
      <c r="G3" s="29" t="s">
        <v>51</v>
      </c>
      <c r="H3" s="29" t="s">
        <v>52</v>
      </c>
      <c r="I3" s="31" t="s">
        <v>58</v>
      </c>
      <c r="J3" s="32" t="s">
        <v>54</v>
      </c>
      <c r="K3" s="29"/>
      <c r="L3" s="29"/>
      <c r="M3" s="33"/>
      <c r="N3" s="34"/>
      <c r="O3" s="35">
        <f>[7]CCD!G6</f>
        <v>11.98</v>
      </c>
      <c r="P3" s="36">
        <f t="shared" si="0"/>
        <v>11.98</v>
      </c>
      <c r="Q3" s="37"/>
      <c r="R3" s="29" t="s">
        <v>55</v>
      </c>
      <c r="S3" s="38">
        <v>42</v>
      </c>
      <c r="T3" s="38">
        <v>32</v>
      </c>
      <c r="U3" s="38">
        <v>44</v>
      </c>
      <c r="V3" s="34"/>
      <c r="W3" s="39">
        <v>3</v>
      </c>
      <c r="X3" s="40">
        <f t="shared" ref="X3:X10" si="2">IF(S3="","",S3*T3*U3/1000000)</f>
        <v>5.9136000000000001E-2</v>
      </c>
      <c r="Y3" s="41">
        <f t="shared" ref="Y3:Y10" si="3">IF(W3="","",65/X3*W3)</f>
        <v>3297.4837662337659</v>
      </c>
      <c r="Z3" s="29">
        <v>3200</v>
      </c>
      <c r="AA3" s="42">
        <f t="shared" ref="AA3:AA10" si="4">IF(ISERROR(Z3/Y3),"",Z3/Y3)</f>
        <v>0.9704369230769232</v>
      </c>
      <c r="AB3" s="29" t="s">
        <v>56</v>
      </c>
      <c r="AC3" s="43">
        <f t="shared" si="1"/>
        <v>0.22800000000000001</v>
      </c>
      <c r="AD3" s="42">
        <f t="shared" ref="AD3:AD10" si="5">IF(ISERROR(P3*AC3),"",P3*AC3)</f>
        <v>2.7314400000000001</v>
      </c>
      <c r="AE3" s="42">
        <f t="shared" ref="AE3:AE10" si="6">IF(ISERROR(P3+AA3+AD3),"",P3+AA3+AD3)</f>
        <v>15.681876923076924</v>
      </c>
      <c r="AF3" s="43">
        <v>0.06</v>
      </c>
      <c r="AG3" s="42">
        <f>IF(ISERROR(AS3*AF3),"",AS3*AF3)</f>
        <v>1.9997142857142853</v>
      </c>
      <c r="AH3" s="43">
        <v>0.1</v>
      </c>
      <c r="AI3" s="42">
        <f t="shared" ref="AI3:AI10" si="7">IF(ISERROR(AS3*AH3),"",AS3*AH3)</f>
        <v>3.3328571428571423</v>
      </c>
      <c r="AJ3" s="43">
        <v>0.1</v>
      </c>
      <c r="AK3" s="42">
        <f t="shared" ref="AK3:AK10" si="8">IF(ISERROR(AS3*AJ3),"",AS3*AJ3)</f>
        <v>3.3328571428571423</v>
      </c>
      <c r="AL3" s="42">
        <f t="shared" ref="AL3:AL10" si="9">IF((AT3-AS3)&lt;2.5,2.5-(AT3-AS3),0)</f>
        <v>0.83357142857142463</v>
      </c>
      <c r="AM3" s="29" t="s">
        <v>57</v>
      </c>
      <c r="AN3" s="43">
        <v>0.1</v>
      </c>
      <c r="AO3" s="42">
        <f t="shared" ref="AO3:AO10" si="10">IF(ISERROR(AS3*AN3),"",AS3*AN3)</f>
        <v>3.3328571428571423</v>
      </c>
      <c r="AP3" s="42">
        <f t="shared" ref="AP3:AP10" si="11">IF(ISERROR(AG3+AI3+AK3+AL3+AO3),"",AG3+AI3+AK3+AL3+AO3)</f>
        <v>12.831857142857137</v>
      </c>
      <c r="AQ3" s="42">
        <f t="shared" ref="AQ3:AQ10" si="12">IF(ISERROR(AE3+AP3),"",AE3+AP3)</f>
        <v>28.513734065934059</v>
      </c>
      <c r="AR3" s="44">
        <f t="shared" ref="AR3:AR10" si="13">IF(ISERROR((AS3-AQ3)/AS3),"",(AS3-AQ3)/AS3)</f>
        <v>0.14446575884467014</v>
      </c>
      <c r="AS3" s="42">
        <f t="shared" ref="AS3:AS10" si="14">IF(AT3="","",AT3/1.05)</f>
        <v>33.328571428571422</v>
      </c>
      <c r="AT3" s="42">
        <f t="shared" ref="AT3:AT10" si="15">IF(ISERROR(AU3*(1-AV3)),"",AU3*(1-AV3))</f>
        <v>34.994999999999997</v>
      </c>
      <c r="AU3" s="37">
        <v>69.989999999999995</v>
      </c>
      <c r="AV3" s="43">
        <v>0.5</v>
      </c>
      <c r="AW3" s="39">
        <v>428</v>
      </c>
    </row>
    <row r="4" spans="1:49" ht="15" customHeight="1" x14ac:dyDescent="0.35">
      <c r="A4" s="28">
        <v>3</v>
      </c>
      <c r="B4" s="29"/>
      <c r="C4" s="29"/>
      <c r="D4" s="30" t="s">
        <v>48</v>
      </c>
      <c r="E4" s="29" t="s">
        <v>49</v>
      </c>
      <c r="F4" s="29" t="s">
        <v>50</v>
      </c>
      <c r="G4" s="29" t="s">
        <v>51</v>
      </c>
      <c r="H4" s="29" t="s">
        <v>52</v>
      </c>
      <c r="I4" s="31" t="s">
        <v>59</v>
      </c>
      <c r="J4" s="32" t="s">
        <v>54</v>
      </c>
      <c r="K4" s="29"/>
      <c r="L4" s="29"/>
      <c r="M4" s="33"/>
      <c r="N4" s="34"/>
      <c r="O4" s="35">
        <f>[7]CCD!G7</f>
        <v>13.52</v>
      </c>
      <c r="P4" s="36">
        <f t="shared" si="0"/>
        <v>13.52</v>
      </c>
      <c r="Q4" s="37"/>
      <c r="R4" s="29" t="s">
        <v>55</v>
      </c>
      <c r="S4" s="38">
        <v>42</v>
      </c>
      <c r="T4" s="38">
        <v>32</v>
      </c>
      <c r="U4" s="38">
        <v>50</v>
      </c>
      <c r="V4" s="34"/>
      <c r="W4" s="39">
        <v>3</v>
      </c>
      <c r="X4" s="40">
        <f t="shared" si="2"/>
        <v>6.7199999999999996E-2</v>
      </c>
      <c r="Y4" s="41">
        <f t="shared" si="3"/>
        <v>2901.7857142857147</v>
      </c>
      <c r="Z4" s="29">
        <v>3200</v>
      </c>
      <c r="AA4" s="42">
        <f t="shared" si="4"/>
        <v>1.1027692307692307</v>
      </c>
      <c r="AB4" s="29" t="s">
        <v>56</v>
      </c>
      <c r="AC4" s="43">
        <f t="shared" si="1"/>
        <v>0.22800000000000001</v>
      </c>
      <c r="AD4" s="42">
        <f t="shared" si="5"/>
        <v>3.08256</v>
      </c>
      <c r="AE4" s="42">
        <f t="shared" si="6"/>
        <v>17.70532923076923</v>
      </c>
      <c r="AF4" s="43">
        <v>0.06</v>
      </c>
      <c r="AG4" s="42">
        <f t="shared" ref="AG4:AG10" si="16">IF(ISERROR(AS4*AF4),"",AS4*AF4)</f>
        <v>2.2854285714285711</v>
      </c>
      <c r="AH4" s="43">
        <v>0.1</v>
      </c>
      <c r="AI4" s="42">
        <f t="shared" si="7"/>
        <v>3.809047619047619</v>
      </c>
      <c r="AJ4" s="43">
        <v>0.1</v>
      </c>
      <c r="AK4" s="42">
        <f t="shared" si="8"/>
        <v>3.809047619047619</v>
      </c>
      <c r="AL4" s="42">
        <f t="shared" si="9"/>
        <v>0.59547619047619094</v>
      </c>
      <c r="AM4" s="29" t="s">
        <v>57</v>
      </c>
      <c r="AN4" s="43">
        <v>0.1</v>
      </c>
      <c r="AO4" s="42">
        <f t="shared" si="10"/>
        <v>3.809047619047619</v>
      </c>
      <c r="AP4" s="42">
        <f t="shared" si="11"/>
        <v>14.308047619047617</v>
      </c>
      <c r="AQ4" s="42">
        <f t="shared" si="12"/>
        <v>32.013376849816851</v>
      </c>
      <c r="AR4" s="44">
        <f t="shared" si="13"/>
        <v>0.15954380066739104</v>
      </c>
      <c r="AS4" s="42">
        <f t="shared" si="14"/>
        <v>38.090476190476188</v>
      </c>
      <c r="AT4" s="42">
        <f t="shared" si="15"/>
        <v>39.994999999999997</v>
      </c>
      <c r="AU4" s="37">
        <v>79.989999999999995</v>
      </c>
      <c r="AV4" s="43">
        <v>0.5</v>
      </c>
      <c r="AW4" s="39">
        <v>343</v>
      </c>
    </row>
    <row r="5" spans="1:49" ht="15" customHeight="1" x14ac:dyDescent="0.35">
      <c r="A5" s="28">
        <v>4</v>
      </c>
      <c r="B5" s="29"/>
      <c r="C5" s="29"/>
      <c r="D5" s="30" t="s">
        <v>48</v>
      </c>
      <c r="E5" s="29" t="s">
        <v>49</v>
      </c>
      <c r="F5" s="29" t="s">
        <v>50</v>
      </c>
      <c r="G5" s="29" t="s">
        <v>51</v>
      </c>
      <c r="H5" s="29" t="s">
        <v>52</v>
      </c>
      <c r="I5" s="31" t="s">
        <v>53</v>
      </c>
      <c r="J5" s="32" t="s">
        <v>60</v>
      </c>
      <c r="K5" s="29"/>
      <c r="L5" s="29"/>
      <c r="M5" s="33"/>
      <c r="N5" s="34"/>
      <c r="O5" s="35">
        <f>[7]CCD!G9</f>
        <v>9.27</v>
      </c>
      <c r="P5" s="36">
        <f t="shared" si="0"/>
        <v>9.27</v>
      </c>
      <c r="Q5" s="37"/>
      <c r="R5" s="29" t="s">
        <v>55</v>
      </c>
      <c r="S5" s="38">
        <v>42</v>
      </c>
      <c r="T5" s="38">
        <v>32</v>
      </c>
      <c r="U5" s="38">
        <v>38</v>
      </c>
      <c r="V5" s="34"/>
      <c r="W5" s="39">
        <v>3</v>
      </c>
      <c r="X5" s="40">
        <f t="shared" si="2"/>
        <v>5.1071999999999999E-2</v>
      </c>
      <c r="Y5" s="41">
        <f t="shared" si="3"/>
        <v>3818.1390977443612</v>
      </c>
      <c r="Z5" s="29">
        <v>3200</v>
      </c>
      <c r="AA5" s="42">
        <f t="shared" si="4"/>
        <v>0.83810461538461534</v>
      </c>
      <c r="AB5" s="29" t="s">
        <v>56</v>
      </c>
      <c r="AC5" s="43">
        <f t="shared" si="1"/>
        <v>0.22800000000000001</v>
      </c>
      <c r="AD5" s="42">
        <f t="shared" si="5"/>
        <v>2.1135600000000001</v>
      </c>
      <c r="AE5" s="42">
        <f t="shared" si="6"/>
        <v>12.221664615384615</v>
      </c>
      <c r="AF5" s="43">
        <v>0.06</v>
      </c>
      <c r="AG5" s="42">
        <f t="shared" si="16"/>
        <v>1.714</v>
      </c>
      <c r="AH5" s="43">
        <v>0.1</v>
      </c>
      <c r="AI5" s="42">
        <f t="shared" si="7"/>
        <v>2.8566666666666669</v>
      </c>
      <c r="AJ5" s="43">
        <v>0.1</v>
      </c>
      <c r="AK5" s="42">
        <f t="shared" si="8"/>
        <v>2.8566666666666669</v>
      </c>
      <c r="AL5" s="42">
        <f t="shared" si="9"/>
        <v>1.0716666666666654</v>
      </c>
      <c r="AM5" s="29" t="s">
        <v>57</v>
      </c>
      <c r="AN5" s="43">
        <v>0.1</v>
      </c>
      <c r="AO5" s="42">
        <f t="shared" si="10"/>
        <v>2.8566666666666669</v>
      </c>
      <c r="AP5" s="42">
        <f t="shared" si="11"/>
        <v>11.355666666666666</v>
      </c>
      <c r="AQ5" s="42">
        <f t="shared" si="12"/>
        <v>23.577331282051283</v>
      </c>
      <c r="AR5" s="44">
        <f t="shared" si="13"/>
        <v>0.17465584776950002</v>
      </c>
      <c r="AS5" s="42">
        <f t="shared" si="14"/>
        <v>28.566666666666666</v>
      </c>
      <c r="AT5" s="42">
        <f t="shared" si="15"/>
        <v>29.995000000000001</v>
      </c>
      <c r="AU5" s="37">
        <v>59.99</v>
      </c>
      <c r="AV5" s="43">
        <v>0.5</v>
      </c>
      <c r="AW5" s="39">
        <v>311</v>
      </c>
    </row>
    <row r="6" spans="1:49" ht="15" customHeight="1" x14ac:dyDescent="0.35">
      <c r="A6" s="28">
        <v>5</v>
      </c>
      <c r="B6" s="29"/>
      <c r="C6" s="29"/>
      <c r="D6" s="30" t="s">
        <v>48</v>
      </c>
      <c r="E6" s="29" t="s">
        <v>49</v>
      </c>
      <c r="F6" s="29" t="s">
        <v>50</v>
      </c>
      <c r="G6" s="29" t="s">
        <v>51</v>
      </c>
      <c r="H6" s="29" t="s">
        <v>52</v>
      </c>
      <c r="I6" s="31" t="s">
        <v>58</v>
      </c>
      <c r="J6" s="32" t="s">
        <v>60</v>
      </c>
      <c r="K6" s="29"/>
      <c r="L6" s="29"/>
      <c r="M6" s="33"/>
      <c r="N6" s="34"/>
      <c r="O6" s="35">
        <f>[7]CCD!G6</f>
        <v>11.98</v>
      </c>
      <c r="P6" s="36">
        <f t="shared" si="0"/>
        <v>11.98</v>
      </c>
      <c r="Q6" s="37"/>
      <c r="R6" s="29" t="s">
        <v>55</v>
      </c>
      <c r="S6" s="38">
        <v>42</v>
      </c>
      <c r="T6" s="38">
        <v>32</v>
      </c>
      <c r="U6" s="38">
        <v>44</v>
      </c>
      <c r="V6" s="34"/>
      <c r="W6" s="39">
        <v>3</v>
      </c>
      <c r="X6" s="40">
        <f t="shared" si="2"/>
        <v>5.9136000000000001E-2</v>
      </c>
      <c r="Y6" s="41">
        <f t="shared" si="3"/>
        <v>3297.4837662337659</v>
      </c>
      <c r="Z6" s="29">
        <v>3200</v>
      </c>
      <c r="AA6" s="42">
        <f t="shared" si="4"/>
        <v>0.9704369230769232</v>
      </c>
      <c r="AB6" s="29" t="s">
        <v>56</v>
      </c>
      <c r="AC6" s="43">
        <f t="shared" si="1"/>
        <v>0.22800000000000001</v>
      </c>
      <c r="AD6" s="42">
        <f t="shared" si="5"/>
        <v>2.7314400000000001</v>
      </c>
      <c r="AE6" s="42">
        <f t="shared" si="6"/>
        <v>15.681876923076924</v>
      </c>
      <c r="AF6" s="43">
        <v>0.06</v>
      </c>
      <c r="AG6" s="42">
        <f t="shared" si="16"/>
        <v>1.9997142857142853</v>
      </c>
      <c r="AH6" s="43">
        <v>0.1</v>
      </c>
      <c r="AI6" s="42">
        <f t="shared" si="7"/>
        <v>3.3328571428571423</v>
      </c>
      <c r="AJ6" s="43">
        <v>0.1</v>
      </c>
      <c r="AK6" s="42">
        <f t="shared" si="8"/>
        <v>3.3328571428571423</v>
      </c>
      <c r="AL6" s="42">
        <f t="shared" si="9"/>
        <v>0.83357142857142463</v>
      </c>
      <c r="AM6" s="29" t="s">
        <v>57</v>
      </c>
      <c r="AN6" s="43">
        <v>0.1</v>
      </c>
      <c r="AO6" s="42">
        <f t="shared" si="10"/>
        <v>3.3328571428571423</v>
      </c>
      <c r="AP6" s="42">
        <f t="shared" si="11"/>
        <v>12.831857142857137</v>
      </c>
      <c r="AQ6" s="42">
        <f t="shared" si="12"/>
        <v>28.513734065934059</v>
      </c>
      <c r="AR6" s="44">
        <f t="shared" si="13"/>
        <v>0.14446575884467014</v>
      </c>
      <c r="AS6" s="42">
        <f t="shared" si="14"/>
        <v>33.328571428571422</v>
      </c>
      <c r="AT6" s="42">
        <f t="shared" si="15"/>
        <v>34.994999999999997</v>
      </c>
      <c r="AU6" s="37">
        <v>69.989999999999995</v>
      </c>
      <c r="AV6" s="43">
        <v>0.5</v>
      </c>
      <c r="AW6" s="39">
        <v>516</v>
      </c>
    </row>
    <row r="7" spans="1:49" ht="15" customHeight="1" x14ac:dyDescent="0.35">
      <c r="A7" s="28">
        <v>6</v>
      </c>
      <c r="B7" s="29"/>
      <c r="C7" s="29"/>
      <c r="D7" s="30" t="s">
        <v>48</v>
      </c>
      <c r="E7" s="29" t="s">
        <v>49</v>
      </c>
      <c r="F7" s="29" t="s">
        <v>50</v>
      </c>
      <c r="G7" s="29" t="s">
        <v>51</v>
      </c>
      <c r="H7" s="29" t="s">
        <v>52</v>
      </c>
      <c r="I7" s="31" t="s">
        <v>59</v>
      </c>
      <c r="J7" s="32" t="s">
        <v>60</v>
      </c>
      <c r="K7" s="29"/>
      <c r="L7" s="29"/>
      <c r="M7" s="33"/>
      <c r="N7" s="34"/>
      <c r="O7" s="35">
        <f>[7]CCD!G7</f>
        <v>13.52</v>
      </c>
      <c r="P7" s="36">
        <f t="shared" si="0"/>
        <v>13.52</v>
      </c>
      <c r="Q7" s="37"/>
      <c r="R7" s="29" t="s">
        <v>55</v>
      </c>
      <c r="S7" s="38">
        <v>42</v>
      </c>
      <c r="T7" s="38">
        <v>32</v>
      </c>
      <c r="U7" s="38">
        <v>50</v>
      </c>
      <c r="V7" s="34"/>
      <c r="W7" s="39">
        <v>3</v>
      </c>
      <c r="X7" s="40">
        <f t="shared" si="2"/>
        <v>6.7199999999999996E-2</v>
      </c>
      <c r="Y7" s="41">
        <f t="shared" si="3"/>
        <v>2901.7857142857147</v>
      </c>
      <c r="Z7" s="29">
        <v>3200</v>
      </c>
      <c r="AA7" s="42">
        <f t="shared" si="4"/>
        <v>1.1027692307692307</v>
      </c>
      <c r="AB7" s="29" t="s">
        <v>56</v>
      </c>
      <c r="AC7" s="43">
        <f t="shared" si="1"/>
        <v>0.22800000000000001</v>
      </c>
      <c r="AD7" s="42">
        <f t="shared" si="5"/>
        <v>3.08256</v>
      </c>
      <c r="AE7" s="42">
        <f t="shared" si="6"/>
        <v>17.70532923076923</v>
      </c>
      <c r="AF7" s="43">
        <v>0.06</v>
      </c>
      <c r="AG7" s="42">
        <f t="shared" si="16"/>
        <v>2.2854285714285711</v>
      </c>
      <c r="AH7" s="43">
        <v>0.1</v>
      </c>
      <c r="AI7" s="42">
        <f t="shared" si="7"/>
        <v>3.809047619047619</v>
      </c>
      <c r="AJ7" s="43">
        <v>0.1</v>
      </c>
      <c r="AK7" s="42">
        <f t="shared" si="8"/>
        <v>3.809047619047619</v>
      </c>
      <c r="AL7" s="42">
        <f t="shared" si="9"/>
        <v>0.59547619047619094</v>
      </c>
      <c r="AM7" s="29" t="s">
        <v>57</v>
      </c>
      <c r="AN7" s="43">
        <v>0.1</v>
      </c>
      <c r="AO7" s="42">
        <f t="shared" si="10"/>
        <v>3.809047619047619</v>
      </c>
      <c r="AP7" s="42">
        <f t="shared" si="11"/>
        <v>14.308047619047617</v>
      </c>
      <c r="AQ7" s="42">
        <f t="shared" si="12"/>
        <v>32.013376849816851</v>
      </c>
      <c r="AR7" s="44">
        <f t="shared" si="13"/>
        <v>0.15954380066739104</v>
      </c>
      <c r="AS7" s="42">
        <f t="shared" si="14"/>
        <v>38.090476190476188</v>
      </c>
      <c r="AT7" s="42">
        <f t="shared" si="15"/>
        <v>39.994999999999997</v>
      </c>
      <c r="AU7" s="37">
        <v>79.989999999999995</v>
      </c>
      <c r="AV7" s="43">
        <v>0.5</v>
      </c>
      <c r="AW7" s="39">
        <v>413</v>
      </c>
    </row>
    <row r="8" spans="1:49" ht="15" customHeight="1" x14ac:dyDescent="0.35">
      <c r="A8" s="28">
        <v>7</v>
      </c>
      <c r="B8" s="29"/>
      <c r="C8" s="29"/>
      <c r="D8" s="30" t="s">
        <v>48</v>
      </c>
      <c r="E8" s="29" t="s">
        <v>49</v>
      </c>
      <c r="F8" s="29" t="s">
        <v>50</v>
      </c>
      <c r="G8" s="29" t="s">
        <v>51</v>
      </c>
      <c r="H8" s="29" t="s">
        <v>52</v>
      </c>
      <c r="I8" s="31" t="s">
        <v>53</v>
      </c>
      <c r="J8" s="32" t="s">
        <v>61</v>
      </c>
      <c r="K8" s="29"/>
      <c r="L8" s="29"/>
      <c r="M8" s="33"/>
      <c r="N8" s="34"/>
      <c r="O8" s="35">
        <f>[7]CCD!G9</f>
        <v>9.27</v>
      </c>
      <c r="P8" s="36">
        <f t="shared" si="0"/>
        <v>9.27</v>
      </c>
      <c r="Q8" s="37"/>
      <c r="R8" s="29" t="s">
        <v>55</v>
      </c>
      <c r="S8" s="38">
        <v>42</v>
      </c>
      <c r="T8" s="38">
        <v>32</v>
      </c>
      <c r="U8" s="38">
        <v>38</v>
      </c>
      <c r="V8" s="34"/>
      <c r="W8" s="39">
        <v>3</v>
      </c>
      <c r="X8" s="40">
        <f t="shared" si="2"/>
        <v>5.1071999999999999E-2</v>
      </c>
      <c r="Y8" s="41">
        <f t="shared" si="3"/>
        <v>3818.1390977443612</v>
      </c>
      <c r="Z8" s="29">
        <v>3200</v>
      </c>
      <c r="AA8" s="42">
        <f t="shared" si="4"/>
        <v>0.83810461538461534</v>
      </c>
      <c r="AB8" s="29" t="s">
        <v>56</v>
      </c>
      <c r="AC8" s="43">
        <f t="shared" si="1"/>
        <v>0.22800000000000001</v>
      </c>
      <c r="AD8" s="42">
        <f t="shared" si="5"/>
        <v>2.1135600000000001</v>
      </c>
      <c r="AE8" s="42">
        <f t="shared" si="6"/>
        <v>12.221664615384615</v>
      </c>
      <c r="AF8" s="43">
        <v>0.06</v>
      </c>
      <c r="AG8" s="42">
        <f t="shared" si="16"/>
        <v>1.714</v>
      </c>
      <c r="AH8" s="43">
        <v>0.1</v>
      </c>
      <c r="AI8" s="42">
        <f t="shared" si="7"/>
        <v>2.8566666666666669</v>
      </c>
      <c r="AJ8" s="43">
        <v>0.1</v>
      </c>
      <c r="AK8" s="42">
        <f t="shared" si="8"/>
        <v>2.8566666666666669</v>
      </c>
      <c r="AL8" s="42">
        <f t="shared" si="9"/>
        <v>1.0716666666666654</v>
      </c>
      <c r="AM8" s="29" t="s">
        <v>57</v>
      </c>
      <c r="AN8" s="43">
        <v>0.1</v>
      </c>
      <c r="AO8" s="42">
        <f t="shared" si="10"/>
        <v>2.8566666666666669</v>
      </c>
      <c r="AP8" s="42">
        <f t="shared" si="11"/>
        <v>11.355666666666666</v>
      </c>
      <c r="AQ8" s="42">
        <f t="shared" si="12"/>
        <v>23.577331282051283</v>
      </c>
      <c r="AR8" s="44">
        <f t="shared" si="13"/>
        <v>0.17465584776950002</v>
      </c>
      <c r="AS8" s="42">
        <f t="shared" si="14"/>
        <v>28.566666666666666</v>
      </c>
      <c r="AT8" s="42">
        <f t="shared" si="15"/>
        <v>29.995000000000001</v>
      </c>
      <c r="AU8" s="37">
        <v>59.99</v>
      </c>
      <c r="AV8" s="43">
        <v>0.5</v>
      </c>
      <c r="AW8" s="39">
        <v>257</v>
      </c>
    </row>
    <row r="9" spans="1:49" ht="15" customHeight="1" x14ac:dyDescent="0.35">
      <c r="A9" s="28">
        <v>8</v>
      </c>
      <c r="B9" s="29"/>
      <c r="C9" s="29"/>
      <c r="D9" s="30" t="s">
        <v>48</v>
      </c>
      <c r="E9" s="29" t="s">
        <v>49</v>
      </c>
      <c r="F9" s="29" t="s">
        <v>50</v>
      </c>
      <c r="G9" s="29" t="s">
        <v>51</v>
      </c>
      <c r="H9" s="29" t="s">
        <v>52</v>
      </c>
      <c r="I9" s="31" t="s">
        <v>58</v>
      </c>
      <c r="J9" s="32" t="s">
        <v>61</v>
      </c>
      <c r="K9" s="29"/>
      <c r="L9" s="29"/>
      <c r="M9" s="33"/>
      <c r="N9" s="34"/>
      <c r="O9" s="35">
        <f>[7]CCD!G6</f>
        <v>11.98</v>
      </c>
      <c r="P9" s="36">
        <f t="shared" si="0"/>
        <v>11.98</v>
      </c>
      <c r="Q9" s="37"/>
      <c r="R9" s="29" t="s">
        <v>55</v>
      </c>
      <c r="S9" s="38">
        <v>42</v>
      </c>
      <c r="T9" s="38">
        <v>32</v>
      </c>
      <c r="U9" s="38">
        <v>44</v>
      </c>
      <c r="V9" s="34"/>
      <c r="W9" s="39">
        <v>3</v>
      </c>
      <c r="X9" s="40">
        <f t="shared" si="2"/>
        <v>5.9136000000000001E-2</v>
      </c>
      <c r="Y9" s="41">
        <f t="shared" si="3"/>
        <v>3297.4837662337659</v>
      </c>
      <c r="Z9" s="29">
        <v>3200</v>
      </c>
      <c r="AA9" s="42">
        <f t="shared" si="4"/>
        <v>0.9704369230769232</v>
      </c>
      <c r="AB9" s="29" t="s">
        <v>56</v>
      </c>
      <c r="AC9" s="43">
        <f t="shared" si="1"/>
        <v>0.22800000000000001</v>
      </c>
      <c r="AD9" s="42">
        <f t="shared" si="5"/>
        <v>2.7314400000000001</v>
      </c>
      <c r="AE9" s="42">
        <f t="shared" si="6"/>
        <v>15.681876923076924</v>
      </c>
      <c r="AF9" s="43">
        <v>0.06</v>
      </c>
      <c r="AG9" s="42">
        <f t="shared" si="16"/>
        <v>1.9997142857142853</v>
      </c>
      <c r="AH9" s="43">
        <v>0.1</v>
      </c>
      <c r="AI9" s="42">
        <f t="shared" si="7"/>
        <v>3.3328571428571423</v>
      </c>
      <c r="AJ9" s="43">
        <v>0.1</v>
      </c>
      <c r="AK9" s="42">
        <f t="shared" si="8"/>
        <v>3.3328571428571423</v>
      </c>
      <c r="AL9" s="42">
        <f t="shared" si="9"/>
        <v>0.83357142857142463</v>
      </c>
      <c r="AM9" s="29" t="s">
        <v>57</v>
      </c>
      <c r="AN9" s="43">
        <v>0.1</v>
      </c>
      <c r="AO9" s="42">
        <f t="shared" si="10"/>
        <v>3.3328571428571423</v>
      </c>
      <c r="AP9" s="42">
        <f t="shared" si="11"/>
        <v>12.831857142857137</v>
      </c>
      <c r="AQ9" s="42">
        <f t="shared" si="12"/>
        <v>28.513734065934059</v>
      </c>
      <c r="AR9" s="44">
        <f t="shared" si="13"/>
        <v>0.14446575884467014</v>
      </c>
      <c r="AS9" s="42">
        <f t="shared" si="14"/>
        <v>33.328571428571422</v>
      </c>
      <c r="AT9" s="42">
        <f t="shared" si="15"/>
        <v>34.994999999999997</v>
      </c>
      <c r="AU9" s="37">
        <v>69.989999999999995</v>
      </c>
      <c r="AV9" s="43">
        <v>0.5</v>
      </c>
      <c r="AW9" s="39">
        <v>465</v>
      </c>
    </row>
    <row r="10" spans="1:49" ht="15" customHeight="1" x14ac:dyDescent="0.35">
      <c r="A10" s="28">
        <v>9</v>
      </c>
      <c r="B10" s="29"/>
      <c r="C10" s="29"/>
      <c r="D10" s="30" t="s">
        <v>48</v>
      </c>
      <c r="E10" s="29" t="s">
        <v>49</v>
      </c>
      <c r="F10" s="29" t="s">
        <v>50</v>
      </c>
      <c r="G10" s="29" t="s">
        <v>51</v>
      </c>
      <c r="H10" s="29" t="s">
        <v>52</v>
      </c>
      <c r="I10" s="31" t="s">
        <v>59</v>
      </c>
      <c r="J10" s="32" t="s">
        <v>61</v>
      </c>
      <c r="K10" s="29"/>
      <c r="L10" s="29"/>
      <c r="M10" s="33"/>
      <c r="N10" s="34"/>
      <c r="O10" s="35">
        <f>[7]CCD!G7</f>
        <v>13.52</v>
      </c>
      <c r="P10" s="36">
        <f t="shared" si="0"/>
        <v>13.52</v>
      </c>
      <c r="Q10" s="37"/>
      <c r="R10" s="29" t="s">
        <v>55</v>
      </c>
      <c r="S10" s="38">
        <v>42</v>
      </c>
      <c r="T10" s="38">
        <v>32</v>
      </c>
      <c r="U10" s="38">
        <v>50</v>
      </c>
      <c r="V10" s="34"/>
      <c r="W10" s="39">
        <v>3</v>
      </c>
      <c r="X10" s="40">
        <f t="shared" si="2"/>
        <v>6.7199999999999996E-2</v>
      </c>
      <c r="Y10" s="41">
        <f t="shared" si="3"/>
        <v>2901.7857142857147</v>
      </c>
      <c r="Z10" s="29">
        <v>3200</v>
      </c>
      <c r="AA10" s="42">
        <f t="shared" si="4"/>
        <v>1.1027692307692307</v>
      </c>
      <c r="AB10" s="29" t="s">
        <v>56</v>
      </c>
      <c r="AC10" s="43">
        <f t="shared" si="1"/>
        <v>0.22800000000000001</v>
      </c>
      <c r="AD10" s="42">
        <f t="shared" si="5"/>
        <v>3.08256</v>
      </c>
      <c r="AE10" s="42">
        <f t="shared" si="6"/>
        <v>17.70532923076923</v>
      </c>
      <c r="AF10" s="43">
        <v>0.06</v>
      </c>
      <c r="AG10" s="42">
        <f t="shared" si="16"/>
        <v>2.2854285714285711</v>
      </c>
      <c r="AH10" s="43">
        <v>0.1</v>
      </c>
      <c r="AI10" s="42">
        <f t="shared" si="7"/>
        <v>3.809047619047619</v>
      </c>
      <c r="AJ10" s="43">
        <v>0.1</v>
      </c>
      <c r="AK10" s="42">
        <f t="shared" si="8"/>
        <v>3.809047619047619</v>
      </c>
      <c r="AL10" s="42">
        <f t="shared" si="9"/>
        <v>0.59547619047619094</v>
      </c>
      <c r="AM10" s="29" t="s">
        <v>57</v>
      </c>
      <c r="AN10" s="43">
        <v>0.1</v>
      </c>
      <c r="AO10" s="42">
        <f t="shared" si="10"/>
        <v>3.809047619047619</v>
      </c>
      <c r="AP10" s="42">
        <f t="shared" si="11"/>
        <v>14.308047619047617</v>
      </c>
      <c r="AQ10" s="42">
        <f t="shared" si="12"/>
        <v>32.013376849816851</v>
      </c>
      <c r="AR10" s="44">
        <f t="shared" si="13"/>
        <v>0.15954380066739104</v>
      </c>
      <c r="AS10" s="42">
        <f t="shared" si="14"/>
        <v>38.090476190476188</v>
      </c>
      <c r="AT10" s="42">
        <f t="shared" si="15"/>
        <v>39.994999999999997</v>
      </c>
      <c r="AU10" s="37">
        <v>79.989999999999995</v>
      </c>
      <c r="AV10" s="43">
        <v>0.5</v>
      </c>
      <c r="AW10" s="39">
        <v>382</v>
      </c>
    </row>
  </sheetData>
  <sheetProtection insertRows="0" deleteRows="0" sort="0"/>
  <protectedRanges>
    <protectedRange sqref="A2:H4 J2:R4 V2:AW2 V3:AB4 AV3:AW4 A5:A10 A11:AW258 AD4:AU4 AC3:AU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2025-04-09T22:02:42Z</dcterms:created>
  <dcterms:modified xsi:type="dcterms:W3CDTF">2025-04-09T22:31:57Z</dcterms:modified>
</cp:coreProperties>
</file>