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FE802CB1-2AC0-42CC-A726-E47700FBAB63}" xr6:coauthVersionLast="47" xr6:coauthVersionMax="47" xr10:uidLastSave="{00000000-0000-0000-0000-000000000000}"/>
  <bookViews>
    <workbookView xWindow="-110" yWindow="-110" windowWidth="19420" windowHeight="10300" xr2:uid="{3F0C1649-6240-49AA-8A6A-5EC14D1B7527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">[1]Sheet1!$EF$2:$EF$3</definedName>
    <definedName name="ACCESSORIES">'[2]x-Lists'!$AH$2:$AH$12</definedName>
    <definedName name="AD">'[3]other data'!$T$2:$T$5</definedName>
    <definedName name="ALLOCATION">'[2]x-Lists'!$Q$2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sortedSKU_Range">#N/A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[5]Amazon!$B$2:$B$6</definedName>
    <definedName name="Bath_Accessories">[5]Amazon!$AA$2:$AA$22</definedName>
    <definedName name="Bath_Rugs">[5]Amazon!$AB$2:$AB$4</definedName>
    <definedName name="Bed_in_a_bag_Full_Queen_King">[5]Amazon!$G$2</definedName>
    <definedName name="Bed_in_a_bag_Twin">[5]Amazon!$F$2</definedName>
    <definedName name="Bed_Pillows">[5]Amazon!$H$2:$H$7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edding">[5]Amazon!$A$2:$A$22</definedName>
    <definedName name="Bedding.">[5]BBB!$A$2:$A$11</definedName>
    <definedName name="Bedspreads_Coverlets">[5]Amazon!$I$2:$I$4</definedName>
    <definedName name="BIG_IDEAS">'[2]x-Lists'!$AU$2:$AU$17</definedName>
    <definedName name="Blankets_Throws">[5]Amazon!$O$2:$O$3</definedName>
    <definedName name="BLANKETSTHROWSA1">[4]!Table1[[#All],[KING]]</definedName>
    <definedName name="BLANKETSTHROWSS">[4]!Table1[[#All],[KING SHAM]]</definedName>
    <definedName name="brands">'[3]other data'!$K$2:$K$48</definedName>
    <definedName name="BULKPREPACKTYPE">'[2]x-Lists'!$H$2:$H$4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'[2]x-imports'!$A$2:$A$3</definedName>
    <definedName name="chargeback">'[3]other data'!$B$2:$B$6</definedName>
    <definedName name="CLIMATE">'[2]x-Lists'!$O$2:$O$11</definedName>
    <definedName name="COLOR">'[2]x-Lists'!$AB$2:$AB$7</definedName>
    <definedName name="COLOR_FAMILY">'[2]x-Lists'!$AC$2:$AC$19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'[3]other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'[2]x-Lists'!$A$2:$A$9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_Pillows_Inserts_Covers">[5]Amazon!$J$2:$J$3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own_Comforters">[5]Amazon!$Q$2:$Q$4</definedName>
    <definedName name="Duvet_Covers">[5]Amazon!$K$2:$K$3</definedName>
    <definedName name="DUVETCOVERSA1">[4]!Table1[[#All],[EURO]]</definedName>
    <definedName name="DUVETCOVERSS">[4]!Table1[[#All],[DUVETS]]</definedName>
    <definedName name="Electrics">[5]Amazon!$R$2:$R$3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Exchange_Rate">[8]Costs!$J$11</definedName>
    <definedName name="FABRIC_WEIGHT">'[2]x-Lists'!$AI$2:$AI$5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'[2]x-Lists'!$AR$2:$AR$7</definedName>
    <definedName name="finalports">'[7]Import Quote Sheet'!$B$90:$B$123</definedName>
    <definedName name="fiscalweeks">#REF!</definedName>
    <definedName name="foam">[6]Sheet1!$EC$2:$EC$3</definedName>
    <definedName name="FOBPORT">'[2]x-imports'!$C$2:$C$40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'[2]x-Lists'!$I$2:$I$5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[5]Amazon!$C$2</definedName>
    <definedName name="Home_Décor.">[5]BBB!$B$2:$B$10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_Bath">[5]Amazon!$AC$2:$AC$4</definedName>
    <definedName name="Kids_or_Teen">[5]Amazon!$P$2:$P$21</definedName>
    <definedName name="KIDSBEDDINGA1">[4]!Table1[[#All],[STANDARD]]</definedName>
    <definedName name="KIDSBEDDINGS">[4]!Table1[[#All],[COORDINATING PILLOWS]]</definedName>
    <definedName name="Lennox">#REF!</definedName>
    <definedName name="LicensedProduct_Range">#N/A</definedName>
    <definedName name="LIFESTYLE">'[2]x-Lists'!$T$2:$T$5</definedName>
    <definedName name="Lighting_or_Candleholders">[5]Amazon!$AF$2:$AF$14</definedName>
    <definedName name="LOCALIZATION__PRICEPOINT">'[2]x-Lists'!$Z$2:$Z$5</definedName>
    <definedName name="loctype">'[3]other data'!$BN$2:$BN$6</definedName>
    <definedName name="M">[6]Sheet1!$EA$2:$EA$3</definedName>
    <definedName name="MATERIAL">'[2]x-Lists'!$AE$2:$AE$83</definedName>
    <definedName name="Mattress_Pads_Full_Queen_King">[5]Amazon!$S$2:$S$4</definedName>
    <definedName name="Mattress_Pads_Twin">[5]Amazon!$T$2:$T$8</definedName>
    <definedName name="Mattress_Toppers_Full_Queen_King">[5]Amazon!$U$2</definedName>
    <definedName name="Mattress_Toppers_Twin">[5]Amazon!$V$2:$V$11</definedName>
    <definedName name="MELTS">#REF!</definedName>
    <definedName name="Non_Down_Comforters_Full_Queen_King">[5]Amazon!$L$2:$L$4</definedName>
    <definedName name="Non_Down_Comforters_Twin">[5]Amazon!$M$2:$M$5</definedName>
    <definedName name="NOPE">[4]!Table1[[#All],[BEDDING]]</definedName>
    <definedName name="NOTHING">[4]!Table1[[#Headers],[DECORATIVE PILLOWS &amp; CHAIR PADS]]</definedName>
    <definedName name="NOVELTYCANDLES\">#REF!</definedName>
    <definedName name="ORDERTYPE">'[3]other data'!$AN$2:$AN$6</definedName>
    <definedName name="OTB">'[3]other data'!$R$2:$R$14</definedName>
    <definedName name="OTHERCANDLES">#REF!</definedName>
    <definedName name="Outdoor">[5]BBB!$C$2</definedName>
    <definedName name="PACK">[6]Sheet1!$EE$2:$EE$3</definedName>
    <definedName name="PACK_SET">'[2]x-Lists'!$AO$2:$AO$34</definedName>
    <definedName name="PATTERN">'[2]x-Lists'!$AF$2:$AF$49</definedName>
    <definedName name="PAYMENTTERMS">'[2]x-imports'!$E$2:$E$3</definedName>
    <definedName name="Pet_Care">[5]BBB!$D$2:$D$6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_Shams">[5]Amazon!$N$2</definedName>
    <definedName name="Pillowcases">[5]Amazon!$W$2:$W$3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'[2]x-Lists'!$W$2:$W$5</definedName>
    <definedName name="po_type">'[3]other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'[2]x-Lists'!$P$2</definedName>
    <definedName name="QUEUING_ITEMS">'[2]x-Lists'!$Y$2:$Y$50</definedName>
    <definedName name="Quilts">[5]Amazon!$X$2:$X$3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'[3]other data'!$BI$2:$BI$18</definedName>
    <definedName name="saetwe">[11]Mapping!$D$2:$D$53</definedName>
    <definedName name="scalenum">'[3]other data'!$BG$2:$BG$18</definedName>
    <definedName name="SCORECARD">'[2]x-Lists'!$E$2:$E$5</definedName>
    <definedName name="Seasonal">[5]BBB!$E$2:$E$3</definedName>
    <definedName name="SellUnits_Range">#N/A</definedName>
    <definedName name="SHAPE">'[2]x-Lists'!$AK$2:$AK$10</definedName>
    <definedName name="Sheets_Full_Queen_King">[5]Amazon!$Y$2:$Y$4</definedName>
    <definedName name="Sheets_Twin">[5]Amazon!$Z$2:$Z$4</definedName>
    <definedName name="SHEETSA1">[4]!Table1[[#All],[KING PC]]</definedName>
    <definedName name="SHEETSS">[4]!Table1[[#All],[BEDDING SETS]]</definedName>
    <definedName name="SHIPTO">'[2]x-Lists'!$B$2:$B$6</definedName>
    <definedName name="Shower_Curtains">[5]Amazon!$AD$2</definedName>
    <definedName name="SIZE">'[2]x-Lists'!$AL$2:$AL$66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[5]Amazon!$AH$2</definedName>
    <definedName name="Slipcovers_Chair_Pads.">[5]Amazon!$E$2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#N/A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[3]tickets!$B$3:$B$27</definedName>
    <definedName name="ticket2">[3]tickets!$G$3:$G$27</definedName>
    <definedName name="TICKETTYPE">'[2]x-Lists'!$N$2:$N$8</definedName>
    <definedName name="Towels_Bath_Sheets">[5]Amazon!$AE$2:$AE$3</definedName>
    <definedName name="TransitCalendar">#REF!</definedName>
    <definedName name="TransitOTBWeeks">#REF!</definedName>
    <definedName name="TREATMENT">'[2]x-Lists'!$AT$2:$AT$28</definedName>
    <definedName name="UDA3A">'[3]other data'!$AY$2:$AY$4</definedName>
    <definedName name="UDA3B">'[3]other data'!$AZ$2:$AZ$6</definedName>
    <definedName name="UNIT">[6]Sheet1!$EF$2:$EF$3</definedName>
    <definedName name="upc">'[3]other data'!$AH$2:$AH$10</definedName>
    <definedName name="UPC1A">'[3]other data'!$BD$2:$BD$5</definedName>
    <definedName name="UPC2A">'[3]other data'!$BF$2:$BF$5</definedName>
    <definedName name="VALENCESA1">[4]!Table1[[#All],[PANEL]]</definedName>
    <definedName name="VALENCESS">[4]!Table1[[#All],[N/A]]</definedName>
    <definedName name="VASE">#REF!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'[3]other data'!$BL$2:$BL$24</definedName>
    <definedName name="WAXMELTSTARTS">#REF!</definedName>
    <definedName name="WAXMELTWARMERS">#REF!</definedName>
    <definedName name="WEB_SIZE_CHART">'[2]x-Lists'!$X$2:$X$46</definedName>
    <definedName name="Window_Treatments_Hardware_Accessories">[5]Amazon!$AG$2:$AG$7</definedName>
    <definedName name="Window_Treatments_Hardware_Accessories.">[5]Amazon!$D$2</definedName>
    <definedName name="WINDOWTREATMENTS">[4]!Table1[[#All],[VALENCES]]</definedName>
    <definedName name="wood">[6]Sheet1!$EG$2:$EG$3</definedName>
    <definedName name="WREATH">#REF!</definedName>
    <definedName name="YESNO">'[2]x-Lists'!$D$2:$D$3</definedName>
    <definedName name="YNE">'[3]other data'!$BB$2:$BB$5</definedName>
    <definedName name="YNES">'[3]other data'!$BR$2:$BR$6</definedName>
    <definedName name="先说说">[12]Mapping!$D$2:$D$53</definedName>
    <definedName name="吧v">[1]Sheet1!$EA$2:$EA$3</definedName>
    <definedName name="正确">[1]Sheet1!$EA$2:$EA$3</definedName>
    <definedName name="阿萨德股份">[11]Mapping!$AN$2:$AN$9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" i="1" l="1"/>
  <c r="AS3" i="1" s="1"/>
  <c r="AG3" i="1" s="1"/>
  <c r="AO3" i="1"/>
  <c r="AL3" i="1"/>
  <c r="AC3" i="1"/>
  <c r="X3" i="1"/>
  <c r="Y3" i="1" s="1"/>
  <c r="AA3" i="1" s="1"/>
  <c r="P3" i="1"/>
  <c r="O3" i="1"/>
  <c r="AT2" i="1"/>
  <c r="AS2" i="1" s="1"/>
  <c r="AO2" i="1" s="1"/>
  <c r="AC2" i="1"/>
  <c r="X2" i="1"/>
  <c r="Y2" i="1" s="1"/>
  <c r="AA2" i="1" s="1"/>
  <c r="P2" i="1"/>
  <c r="AD2" i="1" s="1"/>
  <c r="AD3" i="1" l="1"/>
  <c r="AE3" i="1" s="1"/>
  <c r="AI3" i="1"/>
  <c r="AK3" i="1"/>
  <c r="AL2" i="1"/>
  <c r="AE2" i="1"/>
  <c r="AG2" i="1"/>
  <c r="AI2" i="1"/>
  <c r="AK2" i="1"/>
  <c r="AP3" i="1" l="1"/>
  <c r="AQ3" i="1" s="1"/>
  <c r="AR3" i="1" s="1"/>
  <c r="AP2" i="1"/>
  <c r="AQ2" i="1" s="1"/>
  <c r="AR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O1" authorId="0" shapeId="0" xr:uid="{70DBC527-82C0-4615-83FA-65B1BADDDCDC}">
      <text>
        <r>
          <rPr>
            <sz val="11"/>
            <rFont val="Calibri"/>
            <family val="2"/>
          </rPr>
          <t>[China RMB Cost]/[Exchange Rate]</t>
        </r>
      </text>
    </comment>
    <comment ref="X1" authorId="0" shapeId="0" xr:uid="{D5192480-E278-48F1-9853-09A430783AE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6078D19D-A712-4A14-84A5-737031CB6072}">
      <text>
        <r>
          <rPr>
            <sz val="11"/>
            <rFont val="Calibri"/>
            <family val="2"/>
          </rPr>
          <t>65/[Cubic Meter per Carton]*[Case Pack]</t>
        </r>
      </text>
    </comment>
    <comment ref="AA1" authorId="0" shapeId="0" xr:uid="{187F5AF1-2F6E-4EF1-862C-5495CDA3E1E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363B38AD-9E29-4CC2-9DA5-6947F3333AEC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C5DA9060-6FA6-4CB0-9C14-910961019C5F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C247169D-1A6C-4376-A3D2-69EA21A01A88}">
      <text>
        <r>
          <rPr>
            <sz val="11"/>
            <rFont val="Calibri"/>
            <family val="2"/>
          </rPr>
          <t>[JLA FOB CA/GA Price Quote (Formula)]*[DA %]</t>
        </r>
      </text>
    </comment>
    <comment ref="AI1" authorId="0" shapeId="0" xr:uid="{727DAFAB-4C3A-462C-A56B-7FFC0CA10551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K1" authorId="0" shapeId="0" xr:uid="{5D6EA75B-4027-4328-A87E-C25C87427CBB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L1" authorId="0" shapeId="0" xr:uid="{FCD683A6-FFD5-45E6-B1E4-CD62ADEC51DA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O1" authorId="0" shapeId="0" xr:uid="{33BC31B5-03B8-4171-B7C8-E16E8594BBE9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P1" authorId="0" shapeId="0" xr:uid="{1F2D4E48-A940-40C5-8BCE-41F2C2200D4B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Q1" authorId="0" shapeId="0" xr:uid="{5A7CE770-3998-4339-9E7E-698C3198F331}">
      <text>
        <r>
          <rPr>
            <sz val="11"/>
            <rFont val="Calibri"/>
            <family val="2"/>
          </rPr>
          <t>[LDP Cost $]+[Total Load $]</t>
        </r>
      </text>
    </comment>
    <comment ref="AR1" authorId="0" shapeId="0" xr:uid="{A6035547-DAD2-4DFC-A1A9-37A4868E846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S1" authorId="0" shapeId="0" xr:uid="{AB12591F-1CD8-4549-AF61-D44DD3E210EA}">
      <text>
        <r>
          <rPr>
            <sz val="11"/>
            <rFont val="Calibri"/>
            <family val="2"/>
          </rPr>
          <t>[DSV Cost]/1.05</t>
        </r>
      </text>
    </comment>
    <comment ref="AT1" authorId="0" shapeId="0" xr:uid="{9DA28874-85AB-44F9-9D82-42FAF012A80E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<sst xmlns="http://schemas.openxmlformats.org/spreadsheetml/2006/main" count="65" uniqueCount="58">
  <si>
    <t>Line No.</t>
  </si>
  <si>
    <t>Photo</t>
  </si>
  <si>
    <t>VIN/Art No.</t>
  </si>
  <si>
    <t>Brand</t>
  </si>
  <si>
    <t>Product Category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</si>
  <si>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</si>
  <si>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</si>
  <si>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</si>
  <si>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</si>
  <si>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</si>
  <si>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</si>
  <si>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</si>
  <si>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</si>
  <si>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</si>
  <si>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</si>
  <si>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</si>
  <si>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</si>
  <si>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</si>
  <si>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</si>
  <si>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</si>
  <si>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</si>
  <si>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</si>
  <si>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</si>
  <si>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</si>
  <si>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</si>
  <si>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</si>
  <si>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</si>
  <si>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</si>
  <si>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</si>
  <si>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</si>
  <si>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</si>
  <si>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</si>
  <si>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</si>
  <si>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</si>
  <si>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</si>
  <si>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</si>
  <si>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</si>
  <si>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</si>
  <si>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</si>
  <si>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</si>
  <si>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</si>
  <si>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</si>
  <si>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</si>
  <si>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</si>
  <si>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</si>
  <si>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</si>
  <si>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</si>
  <si>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</si>
  <si>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</si>
  <si>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Madison Park</t>
  </si>
  <si>
    <t>COMFORTER (SET)(10)</t>
  </si>
  <si>
    <t>Mona</t>
  </si>
  <si>
    <t>5pcs Comforter Set</t>
  </si>
  <si>
    <t xml:space="preserve">Comforter/Sham: 100%polyester jacquard face and 85gsm microfiber solid back, 230gsm polyester fill. Pillow: 100%polyester cover, poly fill. </t>
  </si>
  <si>
    <t>Queen:90"Wx90"L/20"Wx26"L(2)/12"Wx16"L/16"Wx16"L</t>
  </si>
  <si>
    <t>Pink</t>
  </si>
  <si>
    <t>9404.40.9022</t>
  </si>
  <si>
    <t>King: 104"W x 92"L/20"W x 36"L(2)/12"W x 18"L/16"Wx16"L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</si>
</sst>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¥-478]#,##0.00"/>
    <numFmt numFmtId="165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2" applyAlignment="1">
      <alignment horizontal="center" wrapText="1"/>
    </xf>
    <xf numFmtId="0" fontId="2" fillId="0" borderId="0" xfId="2" applyAlignment="1">
      <alignment wrapText="1"/>
    </xf>
    <xf numFmtId="164" fontId="2" fillId="0" borderId="0" xfId="2" applyNumberFormat="1" applyAlignment="1">
      <alignment wrapText="1"/>
    </xf>
    <xf numFmtId="2" fontId="2" fillId="0" borderId="0" xfId="2" applyNumberFormat="1" applyAlignment="1">
      <alignment wrapText="1"/>
    </xf>
    <xf numFmtId="165" fontId="2" fillId="0" borderId="0" xfId="2" applyNumberFormat="1" applyAlignment="1">
      <alignment wrapText="1"/>
    </xf>
    <xf numFmtId="1" fontId="2" fillId="0" borderId="0" xfId="2" applyNumberFormat="1" applyAlignment="1">
      <alignment wrapText="1"/>
    </xf>
    <xf numFmtId="10" fontId="2" fillId="0" borderId="0" xfId="2" applyNumberFormat="1" applyAlignment="1">
      <alignment wrapText="1"/>
    </xf>
    <xf numFmtId="0" fontId="3" fillId="0" borderId="1" xfId="2" applyFont="1" applyBorder="1" applyAlignment="1">
      <alignment horizontal="center" wrapText="1"/>
    </xf>
    <xf numFmtId="0" fontId="3" fillId="4" borderId="1" xfId="2" applyFont="1" applyFill="1" applyBorder="1" applyAlignment="1">
      <alignment horizontal="center" wrapText="1"/>
    </xf>
    <xf numFmtId="0" fontId="4" fillId="4" borderId="1" xfId="2" applyFont="1" applyFill="1" applyBorder="1" applyAlignment="1">
      <alignment horizontal="center" wrapText="1"/>
    </xf>
    <xf numFmtId="164" fontId="3" fillId="2" borderId="1" xfId="2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165" fontId="6" fillId="2" borderId="1" xfId="3" applyNumberFormat="1" applyFont="1" applyFill="1" applyBorder="1" applyAlignment="1">
      <alignment wrapText="1"/>
    </xf>
    <xf numFmtId="165" fontId="3" fillId="5" borderId="2" xfId="2" applyNumberFormat="1" applyFont="1" applyFill="1" applyBorder="1" applyAlignment="1">
      <alignment horizontal="center" wrapText="1"/>
    </xf>
    <xf numFmtId="165" fontId="3" fillId="2" borderId="1" xfId="2" applyNumberFormat="1" applyFont="1" applyFill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2" fontId="3" fillId="0" borderId="1" xfId="2" applyNumberFormat="1" applyFont="1" applyBorder="1" applyAlignment="1">
      <alignment horizontal="center" wrapText="1"/>
    </xf>
    <xf numFmtId="1" fontId="3" fillId="0" borderId="1" xfId="2" applyNumberFormat="1" applyFont="1" applyBorder="1" applyAlignment="1">
      <alignment horizontal="center" wrapText="1"/>
    </xf>
    <xf numFmtId="2" fontId="6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65" fontId="6" fillId="0" borderId="1" xfId="3" applyNumberFormat="1" applyFont="1" applyBorder="1" applyAlignment="1">
      <alignment wrapText="1"/>
    </xf>
    <xf numFmtId="10" fontId="3" fillId="0" borderId="1" xfId="2" applyNumberFormat="1" applyFont="1" applyBorder="1" applyAlignment="1">
      <alignment horizontal="center" wrapText="1"/>
    </xf>
    <xf numFmtId="165" fontId="6" fillId="3" borderId="1" xfId="3" applyNumberFormat="1" applyFont="1" applyFill="1" applyBorder="1" applyAlignment="1">
      <alignment wrapText="1"/>
    </xf>
    <xf numFmtId="10" fontId="6" fillId="3" borderId="1" xfId="3" applyNumberFormat="1" applyFont="1" applyFill="1" applyBorder="1" applyAlignment="1">
      <alignment wrapText="1"/>
    </xf>
    <xf numFmtId="165" fontId="3" fillId="3" borderId="1" xfId="2" applyNumberFormat="1" applyFont="1" applyFill="1" applyBorder="1" applyAlignment="1">
      <alignment horizontal="center" wrapText="1"/>
    </xf>
    <xf numFmtId="10" fontId="3" fillId="3" borderId="1" xfId="2" applyNumberFormat="1" applyFont="1" applyFill="1" applyBorder="1" applyAlignment="1">
      <alignment horizontal="center" wrapText="1"/>
    </xf>
    <xf numFmtId="0" fontId="2" fillId="0" borderId="1" xfId="2" applyBorder="1" applyAlignment="1">
      <alignment horizontal="center" wrapText="1"/>
    </xf>
    <xf numFmtId="0" fontId="2" fillId="0" borderId="1" xfId="2" applyBorder="1" applyAlignment="1">
      <alignment wrapText="1"/>
    </xf>
    <xf numFmtId="164" fontId="2" fillId="0" borderId="1" xfId="2" applyNumberFormat="1" applyBorder="1" applyAlignment="1">
      <alignment wrapText="1"/>
    </xf>
    <xf numFmtId="2" fontId="2" fillId="0" borderId="1" xfId="2" applyNumberFormat="1" applyBorder="1" applyAlignment="1">
      <alignment wrapText="1"/>
    </xf>
    <xf numFmtId="165" fontId="0" fillId="6" borderId="1" xfId="4" applyNumberFormat="1" applyFont="1" applyFill="1" applyBorder="1" applyAlignment="1">
      <alignment wrapText="1"/>
    </xf>
    <xf numFmtId="165" fontId="2" fillId="0" borderId="2" xfId="2" applyNumberFormat="1" applyBorder="1" applyAlignment="1">
      <alignment wrapText="1"/>
    </xf>
    <xf numFmtId="165" fontId="2" fillId="0" borderId="1" xfId="2" applyNumberFormat="1" applyBorder="1" applyAlignment="1">
      <alignment wrapText="1"/>
    </xf>
    <xf numFmtId="1" fontId="2" fillId="0" borderId="1" xfId="2" applyNumberFormat="1" applyBorder="1" applyAlignment="1">
      <alignment wrapText="1"/>
    </xf>
    <xf numFmtId="2" fontId="2" fillId="6" borderId="1" xfId="2" applyNumberFormat="1" applyFill="1" applyBorder="1" applyAlignment="1">
      <alignment wrapText="1"/>
    </xf>
    <xf numFmtId="1" fontId="2" fillId="6" borderId="1" xfId="2" applyNumberFormat="1" applyFill="1" applyBorder="1" applyAlignment="1">
      <alignment wrapText="1"/>
    </xf>
    <xf numFmtId="165" fontId="2" fillId="6" borderId="1" xfId="2" applyNumberFormat="1" applyFill="1" applyBorder="1" applyAlignment="1">
      <alignment wrapText="1"/>
    </xf>
    <xf numFmtId="10" fontId="2" fillId="0" borderId="1" xfId="2" applyNumberFormat="1" applyBorder="1" applyAlignment="1">
      <alignment wrapText="1"/>
    </xf>
    <xf numFmtId="10" fontId="0" fillId="6" borderId="1" xfId="5" applyNumberFormat="1" applyFont="1" applyFill="1" applyBorder="1" applyAlignment="1">
      <alignment wrapText="1"/>
    </xf>
    <xf numFmtId="2" fontId="2" fillId="0" borderId="0" xfId="1" applyNumberFormat="1" applyFont="1" applyFill="1" applyBorder="1" applyAlignment="1" applyProtection="1">
      <alignment wrapText="1"/>
    </xf>
  </cellXfs>
  <cellStyles count="6">
    <cellStyle name="Currency 2" xfId="4" xr:uid="{AF26E5A8-A6B3-4FD9-9393-B07E99BAFACD}"/>
    <cellStyle name="Normal" xfId="0" builtinId="0"/>
    <cellStyle name="Normal 2" xfId="2" xr:uid="{DB1FC204-85F8-4636-B08C-D2F40675B8F0}"/>
    <cellStyle name="Normal 2 18 2" xfId="3" xr:uid="{9E419065-1F52-40C9-8825-0349809A6173}"/>
    <cellStyle name="Percent" xfId="1" builtinId="5"/>
    <cellStyle name="Percent 2" xfId="5" xr:uid="{A543324E-B0BE-4EAC-87F0-A55F9215ED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AppData\Local\Microsoft\Windows\INetCache\Content.Outlook\5L2W049N\2025%20Fashion%20JLA%20Ecomm-MP%20Mona.xlsx" TargetMode="External"/><Relationship Id="rId1" Type="http://schemas.openxmlformats.org/officeDocument/2006/relationships/externalLinkPath" Target="/Users/heather.zhu/AppData/Local/Microsoft/Windows/INetCache/Content.Outlook/5L2W049N/2025%20Fashion%20JLA%20Ecomm-MP%20Mo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.lin/Desktop/Market/2025%20March%20Market/ECOM%20NEW/&#20851;&#31246;/Ecom%20MP%20quote%20sheet%20-%20adding%20extra%2034%25%20duty%20-%202025.4.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8ACE7EE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  <sheetName val="Data"/>
      <sheetName val="Mona Price"/>
    </sheetNames>
    <sheetDataSet>
      <sheetData sheetId="0"/>
      <sheetData sheetId="1"/>
      <sheetData sheetId="2"/>
      <sheetData sheetId="3"/>
      <sheetData sheetId="4">
        <row r="6">
          <cell r="F6">
            <v>16.78</v>
          </cell>
        </row>
        <row r="7">
          <cell r="F7">
            <v>18.82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Alto-BW"/>
      <sheetName val="MP Linwood"/>
      <sheetName val="MP Lennox"/>
      <sheetName val="Mona Price"/>
      <sheetName val="PAK Heather"/>
      <sheetName val="Heather BIAB"/>
      <sheetName val="Linwood-PAK"/>
      <sheetName val="Elieen -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74545-675A-41E2-9379-10F95D5595B2}">
  <dimension ref="A1:AX3"/>
  <sheetViews>
    <sheetView tabSelected="1" workbookViewId="0">
      <pane xSplit="10" ySplit="1" topLeftCell="AN2" activePane="bottomRight" state="frozen"/>
      <selection pane="topRight"/>
      <selection pane="bottomLeft"/>
      <selection pane="bottomRight" activeCell="G5" sqref="G5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10.1796875" style="2" customWidth="1"/>
    <col min="5" max="5" width="11.26953125" style="2" customWidth="1"/>
    <col min="6" max="6" width="9.1796875" style="2" customWidth="1"/>
    <col min="7" max="7" width="16.26953125" style="2" customWidth="1"/>
    <col min="8" max="8" width="33.1796875" style="2" customWidth="1"/>
    <col min="9" max="9" width="16.90625" style="2" customWidth="1"/>
    <col min="10" max="10" width="6.1796875" style="2" customWidth="1"/>
    <col min="11" max="11" width="6.81640625" style="2" customWidth="1"/>
    <col min="12" max="12" width="8.81640625" style="2" customWidth="1"/>
    <col min="13" max="13" width="11.08984375" style="3" customWidth="1"/>
    <col min="14" max="14" width="9.90625" style="4" customWidth="1"/>
    <col min="15" max="15" width="12" style="5" customWidth="1"/>
    <col min="16" max="16" width="11.1796875" style="5" customWidth="1"/>
    <col min="17" max="17" width="8.08984375" style="5" customWidth="1"/>
    <col min="18" max="18" width="9.36328125" style="2" customWidth="1"/>
    <col min="19" max="19" width="11" style="4" customWidth="1"/>
    <col min="20" max="20" width="13.08984375" style="4" customWidth="1"/>
    <col min="21" max="21" width="11.1796875" style="4" customWidth="1"/>
    <col min="22" max="22" width="12.81640625" style="4" customWidth="1"/>
    <col min="23" max="23" width="9.36328125" style="6" customWidth="1"/>
    <col min="24" max="24" width="13" style="4" customWidth="1"/>
    <col min="25" max="25" width="14.08984375" style="6" customWidth="1"/>
    <col min="26" max="26" width="13.90625" style="2" customWidth="1"/>
    <col min="27" max="27" width="13.81640625" style="5" customWidth="1"/>
    <col min="28" max="28" width="7.81640625" style="2" customWidth="1"/>
    <col min="29" max="29" width="8.453125" style="7" customWidth="1"/>
    <col min="30" max="30" width="12.453125" style="5" customWidth="1"/>
    <col min="31" max="31" width="8.90625" style="5" customWidth="1"/>
    <col min="32" max="32" width="7.90625" style="7" customWidth="1"/>
    <col min="33" max="33" width="5.90625" style="5" customWidth="1"/>
    <col min="34" max="34" width="12.6328125" style="7" customWidth="1"/>
    <col min="35" max="35" width="12" style="5" customWidth="1"/>
    <col min="36" max="36" width="11.6328125" style="7" customWidth="1"/>
    <col min="37" max="37" width="10.90625" style="5" customWidth="1"/>
    <col min="38" max="38" width="10.81640625" style="5" customWidth="1"/>
    <col min="39" max="39" width="9.6328125" style="2" customWidth="1"/>
    <col min="40" max="40" width="9.6328125" style="7" customWidth="1"/>
    <col min="41" max="41" width="10" style="5" customWidth="1"/>
    <col min="42" max="42" width="9.54296875" style="5" customWidth="1"/>
    <col min="43" max="43" width="11.81640625" style="5" customWidth="1"/>
    <col min="44" max="44" width="11.08984375" style="7" customWidth="1"/>
    <col min="45" max="45" width="11.36328125" style="5" customWidth="1"/>
    <col min="46" max="46" width="11.6328125" style="5" customWidth="1"/>
    <col min="47" max="47" width="12.81640625" style="5" customWidth="1"/>
    <col min="48" max="48" width="12.08984375" style="7" customWidth="1"/>
    <col min="49" max="49" width="12.1796875" style="6" customWidth="1"/>
    <col min="50" max="50" width="20" style="2" customWidth="1"/>
    <col min="51" max="51" width="9.1796875" style="2" customWidth="1"/>
    <col min="52" max="16384" width="9.1796875" style="2"/>
  </cols>
  <sheetData>
    <row r="1" spans="1:50" ht="63.5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11" t="s">
        <v>12</v>
      </c>
      <c r="N1" s="12" t="s">
        <v>13</v>
      </c>
      <c r="O1" s="13" t="s">
        <v>14</v>
      </c>
      <c r="P1" s="14" t="s">
        <v>15</v>
      </c>
      <c r="Q1" s="15" t="s">
        <v>16</v>
      </c>
      <c r="R1" s="16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18" t="s">
        <v>22</v>
      </c>
      <c r="X1" s="19" t="s">
        <v>23</v>
      </c>
      <c r="Y1" s="20" t="s">
        <v>24</v>
      </c>
      <c r="Z1" s="8" t="s">
        <v>25</v>
      </c>
      <c r="AA1" s="21" t="s">
        <v>26</v>
      </c>
      <c r="AB1" s="8" t="s">
        <v>27</v>
      </c>
      <c r="AC1" s="22" t="s">
        <v>28</v>
      </c>
      <c r="AD1" s="21" t="s">
        <v>29</v>
      </c>
      <c r="AE1" s="21" t="s">
        <v>30</v>
      </c>
      <c r="AF1" s="22" t="s">
        <v>31</v>
      </c>
      <c r="AG1" s="21" t="s">
        <v>32</v>
      </c>
      <c r="AH1" s="22" t="s">
        <v>33</v>
      </c>
      <c r="AI1" s="21" t="s">
        <v>34</v>
      </c>
      <c r="AJ1" s="22" t="s">
        <v>35</v>
      </c>
      <c r="AK1" s="21" t="s">
        <v>36</v>
      </c>
      <c r="AL1" s="21" t="s">
        <v>37</v>
      </c>
      <c r="AM1" s="16" t="s">
        <v>38</v>
      </c>
      <c r="AN1" s="22" t="s">
        <v>39</v>
      </c>
      <c r="AO1" s="21" t="s">
        <v>40</v>
      </c>
      <c r="AP1" s="21" t="s">
        <v>41</v>
      </c>
      <c r="AQ1" s="23" t="s">
        <v>42</v>
      </c>
      <c r="AR1" s="24" t="s">
        <v>43</v>
      </c>
      <c r="AS1" s="23" t="s">
        <v>44</v>
      </c>
      <c r="AT1" s="23" t="s">
        <v>45</v>
      </c>
      <c r="AU1" s="25" t="s">
        <v>46</v>
      </c>
      <c r="AV1" s="26" t="s">
        <v>47</v>
      </c>
      <c r="AW1" s="18" t="s">
        <v>48</v>
      </c>
    </row>
    <row r="2" spans="1:50" ht="79" customHeight="1" x14ac:dyDescent="0.35">
      <c r="A2" s="27">
        <v>1</v>
      </c>
      <c r="B2" s="28"/>
      <c r="C2" s="28"/>
      <c r="D2" s="28" t="s">
        <v>49</v>
      </c>
      <c r="E2" s="28" t="s">
        <v>50</v>
      </c>
      <c r="F2" s="28" t="s">
        <v>51</v>
      </c>
      <c r="G2" s="28" t="s">
        <v>52</v>
      </c>
      <c r="H2" s="28" t="s">
        <v>53</v>
      </c>
      <c r="I2" s="28" t="s">
        <v>54</v>
      </c>
      <c r="J2" s="28" t="s">
        <v>55</v>
      </c>
      <c r="K2" s="28"/>
      <c r="L2" s="28"/>
      <c r="M2" s="29"/>
      <c r="N2" s="30"/>
      <c r="O2" s="31"/>
      <c r="P2" s="32">
        <f>'[13]Mona Price'!F6</f>
        <v>16.78</v>
      </c>
      <c r="Q2" s="33"/>
      <c r="R2" s="28"/>
      <c r="S2" s="30">
        <v>43</v>
      </c>
      <c r="T2" s="30">
        <v>33</v>
      </c>
      <c r="U2" s="30">
        <v>21</v>
      </c>
      <c r="V2" s="30"/>
      <c r="W2" s="34">
        <v>1</v>
      </c>
      <c r="X2" s="35">
        <f>IF(S2="","",S2*T2*U2/1000000)</f>
        <v>2.9798999999999999E-2</v>
      </c>
      <c r="Y2" s="36">
        <f>IF(W2="","",65/X2*W2)</f>
        <v>2181.2812510486929</v>
      </c>
      <c r="Z2" s="28">
        <v>3200</v>
      </c>
      <c r="AA2" s="37">
        <f>IF(ISERROR(Z2/Y2),"",Z2/Y2)</f>
        <v>1.4670276923076924</v>
      </c>
      <c r="AB2" s="28" t="s">
        <v>56</v>
      </c>
      <c r="AC2" s="38">
        <f>12.8%+10%</f>
        <v>0.22800000000000001</v>
      </c>
      <c r="AD2" s="37">
        <f>IF(ISERROR(P2*AC2),"",P2*AC2)</f>
        <v>3.8258400000000004</v>
      </c>
      <c r="AE2" s="37">
        <f>IF(ISERROR(P2+AA2+AD2),"",P2+AA2+AD2)</f>
        <v>22.072867692307693</v>
      </c>
      <c r="AF2" s="38">
        <v>0.06</v>
      </c>
      <c r="AG2" s="37">
        <f>IF(ISERROR(AS2*AF2),"",AS2*AF2)</f>
        <v>2.5711428571428567</v>
      </c>
      <c r="AH2" s="38">
        <v>0.1</v>
      </c>
      <c r="AI2" s="37">
        <f>IF(ISERROR(AS2*AH2),"",AS2*AH2)</f>
        <v>4.2852380952380953</v>
      </c>
      <c r="AJ2" s="38">
        <v>0.1</v>
      </c>
      <c r="AK2" s="37">
        <f>IF(ISERROR(AS2*AJ2),"",AS2*AJ2)</f>
        <v>4.2852380952380953</v>
      </c>
      <c r="AL2" s="37">
        <f>IF((AT2-AS2)&lt;2.5,2.5-(AT2-AS2),0)</f>
        <v>0.35738095238095013</v>
      </c>
      <c r="AM2" s="28"/>
      <c r="AN2" s="38">
        <v>0</v>
      </c>
      <c r="AO2" s="37">
        <f>IF(ISERROR(AS2*AN2),"",AS2*AN2)</f>
        <v>0</v>
      </c>
      <c r="AP2" s="37">
        <f>IF(ISERROR(AG2+AI2+AK2+AL2+AO2),"",AG2+AI2+AK2+AL2+AO2)</f>
        <v>11.498999999999999</v>
      </c>
      <c r="AQ2" s="37">
        <f>IF(ISERROR(AE2+AP2),"",AE2+AP2)</f>
        <v>33.571867692307691</v>
      </c>
      <c r="AR2" s="39">
        <f>IF(ISERROR((AS2-AQ2)/AS2),"",(AS2-AQ2)/AS2)</f>
        <v>0.21656937266533882</v>
      </c>
      <c r="AS2" s="37">
        <f>IF(AT2="","",AT2/1.05)</f>
        <v>42.852380952380948</v>
      </c>
      <c r="AT2" s="37">
        <f>IF(ISERROR(AU2*(1-AV2)),"",AU2*(1-AV2))</f>
        <v>44.994999999999997</v>
      </c>
      <c r="AU2" s="33">
        <v>89.99</v>
      </c>
      <c r="AV2" s="38">
        <v>0.5</v>
      </c>
      <c r="AW2" s="34">
        <v>600</v>
      </c>
      <c r="AX2" s="40"/>
    </row>
    <row r="3" spans="1:50" ht="58" x14ac:dyDescent="0.35">
      <c r="A3" s="27">
        <v>2</v>
      </c>
      <c r="B3" s="28"/>
      <c r="C3" s="28"/>
      <c r="D3" s="28" t="s">
        <v>49</v>
      </c>
      <c r="E3" s="28" t="s">
        <v>50</v>
      </c>
      <c r="F3" s="28" t="s">
        <v>51</v>
      </c>
      <c r="G3" s="28" t="s">
        <v>52</v>
      </c>
      <c r="H3" s="28" t="s">
        <v>53</v>
      </c>
      <c r="I3" s="28" t="s">
        <v>57</v>
      </c>
      <c r="J3" s="28" t="s">
        <v>55</v>
      </c>
      <c r="K3" s="28"/>
      <c r="L3" s="28"/>
      <c r="M3" s="29"/>
      <c r="N3" s="30"/>
      <c r="O3" s="31" t="str">
        <f t="shared" ref="O3" si="0">IF(ISERROR(M3/N3),"",M3/N3)</f>
        <v/>
      </c>
      <c r="P3" s="32">
        <f>'[13]Mona Price'!F7</f>
        <v>18.82</v>
      </c>
      <c r="Q3" s="33"/>
      <c r="R3" s="28"/>
      <c r="S3" s="30">
        <v>43</v>
      </c>
      <c r="T3" s="30">
        <v>33</v>
      </c>
      <c r="U3" s="30">
        <v>22</v>
      </c>
      <c r="V3" s="30"/>
      <c r="W3" s="34">
        <v>1</v>
      </c>
      <c r="X3" s="35">
        <f t="shared" ref="X3" si="1">IF(S3="","",S3*T3*U3/1000000)</f>
        <v>3.1217999999999999E-2</v>
      </c>
      <c r="Y3" s="36">
        <f t="shared" ref="Y3" si="2">IF(W3="","",65/X3*W3)</f>
        <v>2082.1321032737524</v>
      </c>
      <c r="Z3" s="28">
        <v>3200</v>
      </c>
      <c r="AA3" s="37">
        <f t="shared" ref="AA3" si="3">IF(ISERROR(Z3/Y3),"",Z3/Y3)</f>
        <v>1.5368861538461538</v>
      </c>
      <c r="AB3" s="28" t="s">
        <v>56</v>
      </c>
      <c r="AC3" s="38">
        <f>12.8%+10%</f>
        <v>0.22800000000000001</v>
      </c>
      <c r="AD3" s="37">
        <f t="shared" ref="AD3" si="4">IF(ISERROR(P3*AC3),"",P3*AC3)</f>
        <v>4.2909600000000001</v>
      </c>
      <c r="AE3" s="37">
        <f t="shared" ref="AE3" si="5">IF(ISERROR(P3+AA3+AD3),"",P3+AA3+AD3)</f>
        <v>24.647846153846153</v>
      </c>
      <c r="AF3" s="38">
        <v>0.06</v>
      </c>
      <c r="AG3" s="37">
        <f>IF(ISERROR(AS3*AF3),"",AS3*AF3)</f>
        <v>2.8568571428571423</v>
      </c>
      <c r="AH3" s="38">
        <v>0.1</v>
      </c>
      <c r="AI3" s="37">
        <f t="shared" ref="AI3" si="6">IF(ISERROR(AS3*AH3),"",AS3*AH3)</f>
        <v>4.7614285714285707</v>
      </c>
      <c r="AJ3" s="38">
        <v>0.1</v>
      </c>
      <c r="AK3" s="37">
        <f t="shared" ref="AK3" si="7">IF(ISERROR(AS3*AJ3),"",AS3*AJ3)</f>
        <v>4.7614285714285707</v>
      </c>
      <c r="AL3" s="37">
        <f t="shared" ref="AL3" si="8">IF((AT3-AS3)&lt;2.5,2.5-(AT3-AS3),0)</f>
        <v>0.11928571428570933</v>
      </c>
      <c r="AM3" s="28"/>
      <c r="AN3" s="38">
        <v>0</v>
      </c>
      <c r="AO3" s="37">
        <f t="shared" ref="AO3" si="9">IF(ISERROR(AS3*AN3),"",AS3*AN3)</f>
        <v>0</v>
      </c>
      <c r="AP3" s="37">
        <f t="shared" ref="AP3" si="10">IF(ISERROR(AG3+AI3+AK3+AL3+AO3),"",AG3+AI3+AK3+AL3+AO3)</f>
        <v>12.498999999999993</v>
      </c>
      <c r="AQ3" s="37">
        <f t="shared" ref="AQ3" si="11">IF(ISERROR(AE3+AP3),"",AE3+AP3)</f>
        <v>37.146846153846148</v>
      </c>
      <c r="AR3" s="39">
        <f t="shared" ref="AR3" si="12">IF(ISERROR((AS3-AQ3)/AS3),"",(AS3-AQ3)/AS3)</f>
        <v>0.21983821459068983</v>
      </c>
      <c r="AS3" s="37">
        <f t="shared" ref="AS3" si="13">IF(AT3="","",AT3/1.05)</f>
        <v>47.614285714285707</v>
      </c>
      <c r="AT3" s="37">
        <f t="shared" ref="AT3" si="14">IF(ISERROR(AU3*(1-AV3)),"",AU3*(1-AV3))</f>
        <v>49.994999999999997</v>
      </c>
      <c r="AU3" s="33">
        <v>99.99</v>
      </c>
      <c r="AV3" s="38">
        <v>0.5</v>
      </c>
      <c r="AW3" s="34">
        <v>400</v>
      </c>
      <c r="AX3" s="40"/>
    </row>
  </sheetData>
  <sheetProtection insertRows="0" deleteRows="0" sort="0"/>
  <protectedRanges>
    <protectedRange sqref="A2:AW251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2025-04-16T23:37:38Z</dcterms:created>
  <dcterms:modified xsi:type="dcterms:W3CDTF">2025-04-16T23:59:38Z</dcterms:modified>
</cp:coreProperties>
</file>